
<file path=[Content_Types].xml><?xml version="1.0" encoding="utf-8"?>
<Types xmlns="http://schemas.openxmlformats.org/package/2006/content-types">
  <Default Extension="png" ContentType="image/png"/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-120" yWindow="-120" windowWidth="20610" windowHeight="8250" activeTab="1"/>
  </bookViews>
  <sheets>
    <sheet name="CPOS 176" sheetId="18" r:id="rId1"/>
    <sheet name="Orcamento-base" sheetId="3" r:id="rId2"/>
    <sheet name="Cronograma 12 meses" sheetId="4" r:id="rId3"/>
    <sheet name="Memória de Cálculo" sheetId="22" r:id="rId4"/>
    <sheet name="COMPOSIÇÕES" sheetId="20" r:id="rId5"/>
    <sheet name="BDI" sheetId="5" r:id="rId6"/>
  </sheets>
  <externalReferences>
    <externalReference r:id="rId7"/>
  </externalReferences>
  <definedNames>
    <definedName name="_xlnm._FilterDatabase" localSheetId="3" hidden="1">'Memória de Cálculo'!$B$7:$H$145</definedName>
    <definedName name="_xlnm._FilterDatabase" localSheetId="1" hidden="1">'Orcamento-base'!$B$7:$H$145</definedName>
    <definedName name="_xlnm.Print_Area" localSheetId="5">BDI!$B$1:$D$38</definedName>
    <definedName name="_xlnm.Print_Area" localSheetId="4">COMPOSIÇÕES!$A$1:$L$86</definedName>
    <definedName name="_xlnm.Print_Area" localSheetId="2">'Cronograma 12 meses'!$A$1:$AB$34</definedName>
    <definedName name="_xlnm.Print_Area" localSheetId="3">'Memória de Cálculo'!$A$1:$I$210</definedName>
    <definedName name="_xlnm.Print_Area" localSheetId="1">'Orcamento-base'!$A$1:$H$210</definedName>
    <definedName name="_xlnm.Print_Titles" localSheetId="2">'Cronograma 12 meses'!$A:$B,'Cronograma 12 meses'!$8:$8</definedName>
    <definedName name="_xlnm.Print_Titles" localSheetId="3">'Memória de Cálculo'!$1:$7</definedName>
    <definedName name="_xlnm.Print_Titles" localSheetId="1">'Orcamento-base'!$1:$7</definedName>
  </definedNames>
  <calcPr calcId="145621"/>
</workbook>
</file>

<file path=xl/calcChain.xml><?xml version="1.0" encoding="utf-8"?>
<calcChain xmlns="http://schemas.openxmlformats.org/spreadsheetml/2006/main">
  <c r="W16" i="4" l="1"/>
  <c r="W15" i="4"/>
  <c r="K16" i="4"/>
  <c r="L16" i="4" s="1"/>
  <c r="E16" i="4"/>
  <c r="Z15" i="4"/>
  <c r="X13" i="4"/>
  <c r="Y15" i="4"/>
  <c r="AF15" i="4" s="1"/>
  <c r="AB13" i="4"/>
  <c r="Z13" i="4"/>
  <c r="AA13" i="4"/>
  <c r="AA17" i="4" s="1"/>
  <c r="Y13" i="4"/>
  <c r="W13" i="4"/>
  <c r="AE10" i="4"/>
  <c r="AE11" i="4"/>
  <c r="AE12" i="4"/>
  <c r="AE13" i="4"/>
  <c r="AE14" i="4"/>
  <c r="AE15" i="4"/>
  <c r="AE16" i="4"/>
  <c r="AE9" i="4"/>
  <c r="AD11" i="4"/>
  <c r="AD12" i="4"/>
  <c r="AD13" i="4"/>
  <c r="AD14" i="4"/>
  <c r="AD15" i="4"/>
  <c r="AC13" i="4"/>
  <c r="AC14" i="4"/>
  <c r="AC15" i="4"/>
  <c r="S16" i="4"/>
  <c r="S17" i="4" s="1"/>
  <c r="U16" i="4"/>
  <c r="AA16" i="4"/>
  <c r="Y16" i="4"/>
  <c r="Y17" i="4"/>
  <c r="U17" i="4"/>
  <c r="Q17" i="4"/>
  <c r="O17" i="4"/>
  <c r="M17" i="4"/>
  <c r="I17" i="4"/>
  <c r="G17" i="4"/>
  <c r="AH10" i="4"/>
  <c r="AH11" i="4"/>
  <c r="AH12" i="4"/>
  <c r="AH14" i="4"/>
  <c r="AH15" i="4"/>
  <c r="AH9" i="4"/>
  <c r="Q16" i="4"/>
  <c r="O16" i="4"/>
  <c r="M16" i="4"/>
  <c r="N16" i="4" s="1"/>
  <c r="I16" i="4"/>
  <c r="J16" i="4" s="1"/>
  <c r="G16" i="4"/>
  <c r="H16" i="4" s="1"/>
  <c r="H12" i="4"/>
  <c r="AC10" i="4"/>
  <c r="AD10" i="4"/>
  <c r="AF10" i="4"/>
  <c r="AC11" i="4"/>
  <c r="AF11" i="4"/>
  <c r="AC12" i="4"/>
  <c r="AF12" i="4"/>
  <c r="AF14" i="4"/>
  <c r="AF9" i="4"/>
  <c r="AD9" i="4"/>
  <c r="AC9" i="4"/>
  <c r="K17" i="4" l="1"/>
  <c r="AF13" i="4"/>
  <c r="W17" i="4"/>
  <c r="AH13" i="4"/>
  <c r="AH16" i="4"/>
  <c r="AF16" i="4"/>
  <c r="AF17" i="4" s="1"/>
  <c r="AD16" i="4"/>
  <c r="AD17" i="4" s="1"/>
  <c r="AE17" i="4"/>
  <c r="AC16" i="4"/>
  <c r="AC17" i="4" s="1"/>
  <c r="E12" i="4"/>
  <c r="I12" i="4"/>
  <c r="G12" i="4"/>
  <c r="E11" i="4"/>
  <c r="F11" i="4" s="1"/>
  <c r="I11" i="4"/>
  <c r="G11" i="4"/>
  <c r="F10" i="4"/>
  <c r="H10" i="4"/>
  <c r="N10" i="4"/>
  <c r="L10" i="4"/>
  <c r="M10" i="4"/>
  <c r="K10" i="4"/>
  <c r="G10" i="4"/>
  <c r="E10" i="4"/>
  <c r="AH17" i="4" l="1"/>
  <c r="K9" i="3"/>
  <c r="K10" i="3"/>
  <c r="K12" i="3"/>
  <c r="K13" i="3"/>
  <c r="K16" i="3"/>
  <c r="K17" i="3"/>
  <c r="K18" i="3"/>
  <c r="K19" i="3"/>
  <c r="K20" i="3"/>
  <c r="K21" i="3"/>
  <c r="K22" i="3"/>
  <c r="K23" i="3"/>
  <c r="K24" i="3"/>
  <c r="K25" i="3"/>
  <c r="K27" i="3"/>
  <c r="K28" i="3"/>
  <c r="K59" i="3"/>
  <c r="K58" i="3" s="1"/>
  <c r="K60" i="3"/>
  <c r="K65" i="3"/>
  <c r="K66" i="3"/>
  <c r="K67" i="3"/>
  <c r="K68" i="3"/>
  <c r="K69" i="3"/>
  <c r="K70" i="3"/>
  <c r="K71" i="3"/>
  <c r="K72" i="3"/>
  <c r="K73" i="3"/>
  <c r="K74" i="3"/>
  <c r="K75" i="3"/>
  <c r="K76" i="3"/>
  <c r="K77" i="3"/>
  <c r="K78" i="3"/>
  <c r="K79" i="3"/>
  <c r="K80" i="3"/>
  <c r="K81" i="3"/>
  <c r="K82" i="3"/>
  <c r="K83" i="3"/>
  <c r="K84" i="3"/>
  <c r="K85" i="3"/>
  <c r="K86" i="3"/>
  <c r="K87" i="3"/>
  <c r="K88" i="3"/>
  <c r="K89" i="3"/>
  <c r="K90" i="3"/>
  <c r="K92" i="3"/>
  <c r="K93" i="3"/>
  <c r="K94" i="3"/>
  <c r="K95" i="3"/>
  <c r="K96" i="3"/>
  <c r="K97" i="3"/>
  <c r="K99" i="3"/>
  <c r="K100" i="3"/>
  <c r="K101" i="3"/>
  <c r="K102" i="3"/>
  <c r="K103" i="3"/>
  <c r="K104" i="3"/>
  <c r="K105" i="3"/>
  <c r="K106" i="3"/>
  <c r="K107" i="3"/>
  <c r="K108" i="3"/>
  <c r="K109" i="3"/>
  <c r="K110" i="3"/>
  <c r="K111" i="3"/>
  <c r="K112" i="3"/>
  <c r="K113" i="3"/>
  <c r="K114" i="3"/>
  <c r="K115" i="3"/>
  <c r="K116" i="3"/>
  <c r="K117" i="3"/>
  <c r="K118" i="3"/>
  <c r="K119" i="3"/>
  <c r="K120" i="3"/>
  <c r="K121" i="3"/>
  <c r="K122" i="3"/>
  <c r="K123" i="3"/>
  <c r="K124" i="3"/>
  <c r="K125" i="3"/>
  <c r="K126" i="3"/>
  <c r="K127" i="3"/>
  <c r="K128" i="3"/>
  <c r="K129" i="3"/>
  <c r="K130" i="3"/>
  <c r="K131" i="3"/>
  <c r="K132" i="3"/>
  <c r="K133" i="3"/>
  <c r="K134" i="3"/>
  <c r="K135" i="3"/>
  <c r="K136" i="3"/>
  <c r="K137" i="3"/>
  <c r="K138" i="3"/>
  <c r="K139" i="3"/>
  <c r="K140" i="3"/>
  <c r="K141" i="3"/>
  <c r="K142" i="3"/>
  <c r="K143" i="3"/>
  <c r="K144" i="3"/>
  <c r="K145" i="3"/>
  <c r="K146" i="3"/>
  <c r="K147" i="3"/>
  <c r="K148" i="3"/>
  <c r="K149" i="3"/>
  <c r="K150" i="3"/>
  <c r="K151" i="3"/>
  <c r="K152" i="3"/>
  <c r="K153" i="3"/>
  <c r="K154" i="3"/>
  <c r="K155" i="3"/>
  <c r="K156" i="3"/>
  <c r="K157" i="3"/>
  <c r="K158" i="3"/>
  <c r="K159" i="3"/>
  <c r="K160" i="3"/>
  <c r="K161" i="3"/>
  <c r="K162" i="3"/>
  <c r="K163" i="3"/>
  <c r="K164" i="3"/>
  <c r="K165" i="3"/>
  <c r="K166" i="3"/>
  <c r="K167" i="3"/>
  <c r="K168" i="3"/>
  <c r="K169" i="3"/>
  <c r="K170" i="3"/>
  <c r="K171" i="3"/>
  <c r="K172" i="3"/>
  <c r="K173" i="3"/>
  <c r="K174" i="3"/>
  <c r="K175" i="3"/>
  <c r="K176" i="3"/>
  <c r="K177" i="3"/>
  <c r="K178" i="3"/>
  <c r="K179" i="3"/>
  <c r="K180" i="3"/>
  <c r="K181" i="3"/>
  <c r="K182" i="3"/>
  <c r="K183" i="3"/>
  <c r="K184" i="3"/>
  <c r="K185" i="3"/>
  <c r="K186" i="3"/>
  <c r="K187" i="3"/>
  <c r="K188" i="3"/>
  <c r="K189" i="3"/>
  <c r="K190" i="3"/>
  <c r="K191" i="3"/>
  <c r="K192" i="3"/>
  <c r="K193" i="3"/>
  <c r="K194" i="3"/>
  <c r="K98" i="3"/>
  <c r="K91" i="3"/>
  <c r="K64" i="3"/>
  <c r="K26" i="3"/>
  <c r="K15" i="3"/>
  <c r="K11" i="3"/>
  <c r="K8" i="3"/>
  <c r="K14" i="3"/>
  <c r="K29" i="3"/>
  <c r="K30" i="3"/>
  <c r="K31" i="3"/>
  <c r="K32" i="3"/>
  <c r="K33" i="3"/>
  <c r="K34" i="3"/>
  <c r="K35" i="3"/>
  <c r="K36" i="3"/>
  <c r="K37" i="3"/>
  <c r="K38" i="3"/>
  <c r="K39" i="3"/>
  <c r="K40" i="3"/>
  <c r="K41" i="3"/>
  <c r="K42" i="3"/>
  <c r="K43" i="3"/>
  <c r="K44" i="3"/>
  <c r="K45" i="3"/>
  <c r="K46" i="3"/>
  <c r="K47" i="3"/>
  <c r="K48" i="3"/>
  <c r="K49" i="3"/>
  <c r="K50" i="3"/>
  <c r="K51" i="3"/>
  <c r="K52" i="3"/>
  <c r="K53" i="3"/>
  <c r="K54" i="3"/>
  <c r="K55" i="3"/>
  <c r="K56" i="3"/>
  <c r="K57" i="3"/>
  <c r="K61" i="3"/>
  <c r="K62" i="3"/>
  <c r="K63" i="3"/>
  <c r="H195" i="3"/>
  <c r="C17" i="4"/>
  <c r="G194" i="22"/>
  <c r="H194" i="22" s="1"/>
  <c r="F194" i="22"/>
  <c r="E194" i="22"/>
  <c r="D194" i="22"/>
  <c r="H193" i="22"/>
  <c r="G193" i="22"/>
  <c r="D193" i="22"/>
  <c r="G192" i="22"/>
  <c r="H192" i="22" s="1"/>
  <c r="D192" i="22"/>
  <c r="H191" i="22"/>
  <c r="G191" i="22"/>
  <c r="D191" i="22"/>
  <c r="G190" i="22"/>
  <c r="H190" i="22" s="1"/>
  <c r="D190" i="22"/>
  <c r="H189" i="22"/>
  <c r="G189" i="22"/>
  <c r="D189" i="22"/>
  <c r="G188" i="22"/>
  <c r="E188" i="22"/>
  <c r="D188" i="22"/>
  <c r="G187" i="22"/>
  <c r="E187" i="22"/>
  <c r="D187" i="22"/>
  <c r="G186" i="22"/>
  <c r="F186" i="22"/>
  <c r="H186" i="22" s="1"/>
  <c r="E186" i="22"/>
  <c r="D186" i="22"/>
  <c r="G185" i="22"/>
  <c r="F185" i="22"/>
  <c r="H185" i="22" s="1"/>
  <c r="E185" i="22"/>
  <c r="D185" i="22"/>
  <c r="G184" i="22"/>
  <c r="H184" i="22" s="1"/>
  <c r="F184" i="22"/>
  <c r="E184" i="22"/>
  <c r="D184" i="22"/>
  <c r="H183" i="22"/>
  <c r="G183" i="22"/>
  <c r="E183" i="22"/>
  <c r="D183" i="22"/>
  <c r="H182" i="22"/>
  <c r="G182" i="22"/>
  <c r="E182" i="22"/>
  <c r="D182" i="22"/>
  <c r="G181" i="22"/>
  <c r="H181" i="22" s="1"/>
  <c r="E181" i="22"/>
  <c r="D181" i="22"/>
  <c r="G180" i="22"/>
  <c r="F180" i="22"/>
  <c r="H180" i="22" s="1"/>
  <c r="E180" i="22"/>
  <c r="D180" i="22"/>
  <c r="G179" i="22"/>
  <c r="E179" i="22"/>
  <c r="D179" i="22"/>
  <c r="G178" i="22"/>
  <c r="H178" i="22" s="1"/>
  <c r="E178" i="22"/>
  <c r="D178" i="22"/>
  <c r="G177" i="22"/>
  <c r="E177" i="22"/>
  <c r="D177" i="22"/>
  <c r="H176" i="22"/>
  <c r="G176" i="22"/>
  <c r="F176" i="22"/>
  <c r="F177" i="22" s="1"/>
  <c r="H177" i="22" s="1"/>
  <c r="E176" i="22"/>
  <c r="D176" i="22"/>
  <c r="G175" i="22"/>
  <c r="F175" i="22"/>
  <c r="F179" i="22" s="1"/>
  <c r="H179" i="22" s="1"/>
  <c r="E175" i="22"/>
  <c r="D175" i="22"/>
  <c r="G174" i="22"/>
  <c r="F174" i="22"/>
  <c r="H174" i="22" s="1"/>
  <c r="E174" i="22"/>
  <c r="D174" i="22"/>
  <c r="G173" i="22"/>
  <c r="F173" i="22"/>
  <c r="H173" i="22" s="1"/>
  <c r="E173" i="22"/>
  <c r="D173" i="22"/>
  <c r="H172" i="22"/>
  <c r="G172" i="22"/>
  <c r="E172" i="22"/>
  <c r="D172" i="22"/>
  <c r="H171" i="22"/>
  <c r="G171" i="22"/>
  <c r="E171" i="22"/>
  <c r="D171" i="22"/>
  <c r="G169" i="22"/>
  <c r="H169" i="22" s="1"/>
  <c r="E169" i="22"/>
  <c r="D169" i="22"/>
  <c r="G168" i="22"/>
  <c r="E168" i="22"/>
  <c r="D168" i="22"/>
  <c r="G167" i="22"/>
  <c r="F167" i="22"/>
  <c r="H167" i="22" s="1"/>
  <c r="E167" i="22"/>
  <c r="D167" i="22"/>
  <c r="G166" i="22"/>
  <c r="E166" i="22"/>
  <c r="D166" i="22"/>
  <c r="G165" i="22"/>
  <c r="E165" i="22"/>
  <c r="D165" i="22"/>
  <c r="G164" i="22"/>
  <c r="F164" i="22"/>
  <c r="H164" i="22" s="1"/>
  <c r="E164" i="22"/>
  <c r="D164" i="22"/>
  <c r="G163" i="22"/>
  <c r="F163" i="22"/>
  <c r="F166" i="22" s="1"/>
  <c r="H166" i="22" s="1"/>
  <c r="E163" i="22"/>
  <c r="D163" i="22"/>
  <c r="G162" i="22"/>
  <c r="E162" i="22"/>
  <c r="D162" i="22"/>
  <c r="H161" i="22"/>
  <c r="G161" i="22"/>
  <c r="F161" i="22"/>
  <c r="F162" i="22" s="1"/>
  <c r="E161" i="22"/>
  <c r="D161" i="22"/>
  <c r="G160" i="22"/>
  <c r="F160" i="22"/>
  <c r="H160" i="22" s="1"/>
  <c r="E160" i="22"/>
  <c r="D160" i="22"/>
  <c r="G159" i="22"/>
  <c r="H159" i="22" s="1"/>
  <c r="E159" i="22"/>
  <c r="D159" i="22"/>
  <c r="G158" i="22"/>
  <c r="H158" i="22" s="1"/>
  <c r="E158" i="22"/>
  <c r="D158" i="22"/>
  <c r="G157" i="22"/>
  <c r="H157" i="22" s="1"/>
  <c r="E157" i="22"/>
  <c r="D157" i="22"/>
  <c r="G156" i="22"/>
  <c r="H156" i="22" s="1"/>
  <c r="E156" i="22"/>
  <c r="D156" i="22"/>
  <c r="G155" i="22"/>
  <c r="H155" i="22" s="1"/>
  <c r="E155" i="22"/>
  <c r="D155" i="22"/>
  <c r="G154" i="22"/>
  <c r="H154" i="22" s="1"/>
  <c r="E154" i="22"/>
  <c r="D154" i="22"/>
  <c r="G153" i="22"/>
  <c r="H153" i="22" s="1"/>
  <c r="E153" i="22"/>
  <c r="D153" i="22"/>
  <c r="G152" i="22"/>
  <c r="H152" i="22" s="1"/>
  <c r="E152" i="22"/>
  <c r="D152" i="22"/>
  <c r="G151" i="22"/>
  <c r="H151" i="22" s="1"/>
  <c r="E151" i="22"/>
  <c r="D151" i="22"/>
  <c r="G150" i="22"/>
  <c r="H150" i="22" s="1"/>
  <c r="E150" i="22"/>
  <c r="D150" i="22"/>
  <c r="G149" i="22"/>
  <c r="H149" i="22" s="1"/>
  <c r="E149" i="22"/>
  <c r="D149" i="22"/>
  <c r="G148" i="22"/>
  <c r="E148" i="22"/>
  <c r="H147" i="22"/>
  <c r="G147" i="22"/>
  <c r="E147" i="22"/>
  <c r="D147" i="22"/>
  <c r="G146" i="22"/>
  <c r="H146" i="22" s="1"/>
  <c r="E146" i="22"/>
  <c r="D146" i="22"/>
  <c r="G145" i="22"/>
  <c r="H145" i="22" s="1"/>
  <c r="E145" i="22"/>
  <c r="D145" i="22"/>
  <c r="G144" i="22"/>
  <c r="H144" i="22" s="1"/>
  <c r="E144" i="22"/>
  <c r="D144" i="22"/>
  <c r="G143" i="22"/>
  <c r="H143" i="22" s="1"/>
  <c r="E143" i="22"/>
  <c r="D143" i="22"/>
  <c r="G142" i="22"/>
  <c r="H142" i="22" s="1"/>
  <c r="E142" i="22"/>
  <c r="D142" i="22"/>
  <c r="G141" i="22"/>
  <c r="H141" i="22" s="1"/>
  <c r="E141" i="22"/>
  <c r="D141" i="22"/>
  <c r="G140" i="22"/>
  <c r="H140" i="22" s="1"/>
  <c r="E140" i="22"/>
  <c r="D140" i="22"/>
  <c r="G139" i="22"/>
  <c r="H139" i="22" s="1"/>
  <c r="E139" i="22"/>
  <c r="D139" i="22"/>
  <c r="G138" i="22"/>
  <c r="H138" i="22" s="1"/>
  <c r="E138" i="22"/>
  <c r="D138" i="22"/>
  <c r="G137" i="22"/>
  <c r="H137" i="22" s="1"/>
  <c r="E137" i="22"/>
  <c r="D137" i="22"/>
  <c r="G136" i="22"/>
  <c r="H136" i="22" s="1"/>
  <c r="E136" i="22"/>
  <c r="D136" i="22"/>
  <c r="G135" i="22"/>
  <c r="H135" i="22" s="1"/>
  <c r="E135" i="22"/>
  <c r="D135" i="22"/>
  <c r="G134" i="22"/>
  <c r="H134" i="22" s="1"/>
  <c r="E134" i="22"/>
  <c r="D134" i="22"/>
  <c r="G133" i="22"/>
  <c r="H133" i="22" s="1"/>
  <c r="E133" i="22"/>
  <c r="D133" i="22"/>
  <c r="G132" i="22"/>
  <c r="H132" i="22" s="1"/>
  <c r="E132" i="22"/>
  <c r="D132" i="22"/>
  <c r="G131" i="22"/>
  <c r="H131" i="22" s="1"/>
  <c r="E131" i="22"/>
  <c r="D131" i="22"/>
  <c r="G130" i="22"/>
  <c r="H130" i="22" s="1"/>
  <c r="E130" i="22"/>
  <c r="D130" i="22"/>
  <c r="G129" i="22"/>
  <c r="H129" i="22" s="1"/>
  <c r="E129" i="22"/>
  <c r="D129" i="22"/>
  <c r="G128" i="22"/>
  <c r="H128" i="22" s="1"/>
  <c r="E128" i="22"/>
  <c r="D128" i="22"/>
  <c r="G127" i="22"/>
  <c r="H127" i="22" s="1"/>
  <c r="E127" i="22"/>
  <c r="D127" i="22"/>
  <c r="G126" i="22"/>
  <c r="H126" i="22" s="1"/>
  <c r="E126" i="22"/>
  <c r="D126" i="22"/>
  <c r="G125" i="22"/>
  <c r="H125" i="22" s="1"/>
  <c r="E125" i="22"/>
  <c r="D125" i="22"/>
  <c r="G124" i="22"/>
  <c r="H124" i="22" s="1"/>
  <c r="E124" i="22"/>
  <c r="D124" i="22"/>
  <c r="G123" i="22"/>
  <c r="H123" i="22" s="1"/>
  <c r="E123" i="22"/>
  <c r="D123" i="22"/>
  <c r="G122" i="22"/>
  <c r="H122" i="22" s="1"/>
  <c r="E122" i="22"/>
  <c r="D122" i="22"/>
  <c r="G121" i="22"/>
  <c r="H121" i="22" s="1"/>
  <c r="E121" i="22"/>
  <c r="D121" i="22"/>
  <c r="G120" i="22"/>
  <c r="H120" i="22" s="1"/>
  <c r="E120" i="22"/>
  <c r="D120" i="22"/>
  <c r="G119" i="22"/>
  <c r="H119" i="22" s="1"/>
  <c r="E119" i="22"/>
  <c r="D119" i="22"/>
  <c r="G118" i="22"/>
  <c r="H118" i="22" s="1"/>
  <c r="E118" i="22"/>
  <c r="D118" i="22"/>
  <c r="G117" i="22"/>
  <c r="H117" i="22" s="1"/>
  <c r="E117" i="22"/>
  <c r="D117" i="22"/>
  <c r="G116" i="22"/>
  <c r="H116" i="22" s="1"/>
  <c r="E116" i="22"/>
  <c r="D116" i="22"/>
  <c r="G115" i="22"/>
  <c r="H115" i="22" s="1"/>
  <c r="E115" i="22"/>
  <c r="D115" i="22"/>
  <c r="G114" i="22"/>
  <c r="E114" i="22"/>
  <c r="G113" i="22"/>
  <c r="H113" i="22" s="1"/>
  <c r="E113" i="22"/>
  <c r="D113" i="22"/>
  <c r="G112" i="22"/>
  <c r="H112" i="22" s="1"/>
  <c r="E112" i="22"/>
  <c r="D112" i="22"/>
  <c r="G111" i="22"/>
  <c r="H111" i="22" s="1"/>
  <c r="E111" i="22"/>
  <c r="D111" i="22"/>
  <c r="G110" i="22"/>
  <c r="H110" i="22" s="1"/>
  <c r="E110" i="22"/>
  <c r="D110" i="22"/>
  <c r="G109" i="22"/>
  <c r="H109" i="22" s="1"/>
  <c r="E109" i="22"/>
  <c r="D109" i="22"/>
  <c r="G108" i="22"/>
  <c r="H108" i="22" s="1"/>
  <c r="E108" i="22"/>
  <c r="D108" i="22"/>
  <c r="G107" i="22"/>
  <c r="H107" i="22" s="1"/>
  <c r="E107" i="22"/>
  <c r="D107" i="22"/>
  <c r="G106" i="22"/>
  <c r="H106" i="22" s="1"/>
  <c r="E106" i="22"/>
  <c r="D106" i="22"/>
  <c r="G105" i="22"/>
  <c r="H105" i="22" s="1"/>
  <c r="E105" i="22"/>
  <c r="D105" i="22"/>
  <c r="G104" i="22"/>
  <c r="H104" i="22" s="1"/>
  <c r="E104" i="22"/>
  <c r="D104" i="22"/>
  <c r="G103" i="22"/>
  <c r="H103" i="22" s="1"/>
  <c r="E103" i="22"/>
  <c r="D103" i="22"/>
  <c r="G102" i="22"/>
  <c r="H102" i="22" s="1"/>
  <c r="E102" i="22"/>
  <c r="D102" i="22"/>
  <c r="G101" i="22"/>
  <c r="H101" i="22" s="1"/>
  <c r="E101" i="22"/>
  <c r="D101" i="22"/>
  <c r="G100" i="22"/>
  <c r="H100" i="22" s="1"/>
  <c r="E100" i="22"/>
  <c r="D100" i="22"/>
  <c r="H97" i="22"/>
  <c r="G97" i="22"/>
  <c r="E97" i="22"/>
  <c r="D97" i="22"/>
  <c r="H96" i="22"/>
  <c r="G96" i="22"/>
  <c r="E96" i="22"/>
  <c r="D96" i="22"/>
  <c r="I95" i="22"/>
  <c r="G95" i="22"/>
  <c r="E95" i="22"/>
  <c r="D95" i="22"/>
  <c r="I94" i="22"/>
  <c r="G94" i="22"/>
  <c r="E94" i="22"/>
  <c r="D94" i="22"/>
  <c r="I93" i="22"/>
  <c r="G93" i="22"/>
  <c r="E93" i="22"/>
  <c r="D93" i="22"/>
  <c r="H92" i="22"/>
  <c r="G92" i="22"/>
  <c r="F92" i="22"/>
  <c r="F95" i="22" s="1"/>
  <c r="H95" i="22" s="1"/>
  <c r="E92" i="22"/>
  <c r="D92" i="22"/>
  <c r="G90" i="22"/>
  <c r="F90" i="22"/>
  <c r="H90" i="22" s="1"/>
  <c r="E90" i="22"/>
  <c r="D90" i="22"/>
  <c r="I89" i="22"/>
  <c r="H89" i="22"/>
  <c r="G89" i="22"/>
  <c r="F89" i="22"/>
  <c r="E89" i="22"/>
  <c r="D89" i="22"/>
  <c r="I88" i="22"/>
  <c r="G88" i="22"/>
  <c r="E88" i="22"/>
  <c r="D88" i="22"/>
  <c r="I87" i="22"/>
  <c r="G87" i="22"/>
  <c r="E87" i="22"/>
  <c r="D87" i="22"/>
  <c r="I86" i="22"/>
  <c r="G86" i="22"/>
  <c r="E86" i="22"/>
  <c r="D86" i="22"/>
  <c r="I85" i="22"/>
  <c r="H85" i="22"/>
  <c r="G85" i="22"/>
  <c r="F85" i="22"/>
  <c r="E85" i="22"/>
  <c r="D85" i="22"/>
  <c r="I84" i="22"/>
  <c r="G84" i="22"/>
  <c r="F84" i="22"/>
  <c r="H84" i="22" s="1"/>
  <c r="E84" i="22"/>
  <c r="D84" i="22"/>
  <c r="I83" i="22"/>
  <c r="H83" i="22"/>
  <c r="G83" i="22"/>
  <c r="F83" i="22"/>
  <c r="E83" i="22"/>
  <c r="D83" i="22"/>
  <c r="G82" i="22"/>
  <c r="E82" i="22"/>
  <c r="G81" i="22"/>
  <c r="H81" i="22" s="1"/>
  <c r="F81" i="22"/>
  <c r="E81" i="22"/>
  <c r="D81" i="22"/>
  <c r="H80" i="22"/>
  <c r="G80" i="22"/>
  <c r="F80" i="22"/>
  <c r="E80" i="22"/>
  <c r="D80" i="22"/>
  <c r="G79" i="22"/>
  <c r="E79" i="22"/>
  <c r="G78" i="22"/>
  <c r="E78" i="22"/>
  <c r="D78" i="22"/>
  <c r="H77" i="22"/>
  <c r="G77" i="22"/>
  <c r="F77" i="22"/>
  <c r="F78" i="22" s="1"/>
  <c r="H78" i="22" s="1"/>
  <c r="E77" i="22"/>
  <c r="D77" i="22"/>
  <c r="G76" i="22"/>
  <c r="E76" i="22"/>
  <c r="D76" i="22"/>
  <c r="G75" i="22"/>
  <c r="F75" i="22"/>
  <c r="H75" i="22" s="1"/>
  <c r="E75" i="22"/>
  <c r="D75" i="22"/>
  <c r="G74" i="22"/>
  <c r="E74" i="22"/>
  <c r="D74" i="22"/>
  <c r="H73" i="22"/>
  <c r="G73" i="22"/>
  <c r="F73" i="22"/>
  <c r="F74" i="22" s="1"/>
  <c r="H74" i="22" s="1"/>
  <c r="E73" i="22"/>
  <c r="D73" i="22"/>
  <c r="G72" i="22"/>
  <c r="F72" i="22"/>
  <c r="H72" i="22" s="1"/>
  <c r="E72" i="22"/>
  <c r="D72" i="22"/>
  <c r="G71" i="22"/>
  <c r="F71" i="22"/>
  <c r="H71" i="22" s="1"/>
  <c r="E71" i="22"/>
  <c r="D71" i="22"/>
  <c r="G70" i="22"/>
  <c r="E70" i="22"/>
  <c r="G69" i="22"/>
  <c r="F69" i="22"/>
  <c r="H69" i="22" s="1"/>
  <c r="E69" i="22"/>
  <c r="D69" i="22"/>
  <c r="H68" i="22"/>
  <c r="G68" i="22"/>
  <c r="E68" i="22"/>
  <c r="D68" i="22"/>
  <c r="G67" i="22"/>
  <c r="F67" i="22"/>
  <c r="H67" i="22" s="1"/>
  <c r="E67" i="22"/>
  <c r="D67" i="22"/>
  <c r="G66" i="22"/>
  <c r="H66" i="22" s="1"/>
  <c r="E66" i="22"/>
  <c r="D66" i="22"/>
  <c r="H63" i="22"/>
  <c r="G63" i="22"/>
  <c r="F63" i="22"/>
  <c r="E63" i="22"/>
  <c r="D63" i="22"/>
  <c r="G62" i="22"/>
  <c r="E62" i="22"/>
  <c r="D62" i="22"/>
  <c r="G61" i="22"/>
  <c r="F61" i="22"/>
  <c r="H61" i="22" s="1"/>
  <c r="E61" i="22"/>
  <c r="D61" i="22"/>
  <c r="G60" i="22"/>
  <c r="E60" i="22"/>
  <c r="D60" i="22"/>
  <c r="H59" i="22"/>
  <c r="G59" i="22"/>
  <c r="F59" i="22"/>
  <c r="F60" i="22" s="1"/>
  <c r="H60" i="22" s="1"/>
  <c r="E59" i="22"/>
  <c r="D59" i="22"/>
  <c r="H57" i="22"/>
  <c r="G57" i="22"/>
  <c r="E57" i="22"/>
  <c r="D57" i="22"/>
  <c r="H56" i="22"/>
  <c r="G56" i="22"/>
  <c r="E56" i="22"/>
  <c r="D56" i="22"/>
  <c r="G55" i="22"/>
  <c r="F55" i="22"/>
  <c r="H55" i="22" s="1"/>
  <c r="E55" i="22"/>
  <c r="D55" i="22"/>
  <c r="G54" i="22"/>
  <c r="E54" i="22"/>
  <c r="D54" i="22"/>
  <c r="H53" i="22"/>
  <c r="G53" i="22"/>
  <c r="F53" i="22"/>
  <c r="F54" i="22" s="1"/>
  <c r="E53" i="22"/>
  <c r="D53" i="22"/>
  <c r="G52" i="22"/>
  <c r="H52" i="22" s="1"/>
  <c r="E52" i="22"/>
  <c r="D52" i="22"/>
  <c r="G51" i="22"/>
  <c r="F51" i="22"/>
  <c r="H51" i="22" s="1"/>
  <c r="E51" i="22"/>
  <c r="D51" i="22"/>
  <c r="H50" i="22"/>
  <c r="G50" i="22"/>
  <c r="E50" i="22"/>
  <c r="D50" i="22"/>
  <c r="G49" i="22"/>
  <c r="E49" i="22"/>
  <c r="H48" i="22"/>
  <c r="G48" i="22"/>
  <c r="F48" i="22"/>
  <c r="E48" i="22"/>
  <c r="D48" i="22"/>
  <c r="G47" i="22"/>
  <c r="F47" i="22"/>
  <c r="H47" i="22" s="1"/>
  <c r="E47" i="22"/>
  <c r="D47" i="22"/>
  <c r="G46" i="22"/>
  <c r="E46" i="22"/>
  <c r="H45" i="22"/>
  <c r="G45" i="22"/>
  <c r="E45" i="22"/>
  <c r="D45" i="22"/>
  <c r="H44" i="22"/>
  <c r="G44" i="22"/>
  <c r="F44" i="22"/>
  <c r="E44" i="22"/>
  <c r="D44" i="22"/>
  <c r="J43" i="22"/>
  <c r="G43" i="22"/>
  <c r="F43" i="22"/>
  <c r="H43" i="22" s="1"/>
  <c r="E43" i="22"/>
  <c r="D43" i="22"/>
  <c r="G42" i="22"/>
  <c r="H42" i="22" s="1"/>
  <c r="F42" i="22"/>
  <c r="E42" i="22"/>
  <c r="D42" i="22"/>
  <c r="G41" i="22"/>
  <c r="E41" i="22"/>
  <c r="D41" i="22"/>
  <c r="J40" i="22"/>
  <c r="G40" i="22"/>
  <c r="F40" i="22"/>
  <c r="F39" i="22" s="1"/>
  <c r="H39" i="22" s="1"/>
  <c r="E40" i="22"/>
  <c r="D40" i="22"/>
  <c r="G39" i="22"/>
  <c r="E39" i="22"/>
  <c r="D39" i="22"/>
  <c r="H38" i="22"/>
  <c r="G38" i="22"/>
  <c r="F38" i="22"/>
  <c r="E38" i="22"/>
  <c r="D38" i="22"/>
  <c r="G37" i="22"/>
  <c r="F37" i="22"/>
  <c r="H37" i="22" s="1"/>
  <c r="E37" i="22"/>
  <c r="D37" i="22"/>
  <c r="G36" i="22"/>
  <c r="F36" i="22"/>
  <c r="H36" i="22" s="1"/>
  <c r="E36" i="22"/>
  <c r="D36" i="22"/>
  <c r="G35" i="22"/>
  <c r="H35" i="22" s="1"/>
  <c r="F35" i="22"/>
  <c r="E35" i="22"/>
  <c r="D35" i="22"/>
  <c r="H34" i="22"/>
  <c r="G34" i="22"/>
  <c r="F34" i="22"/>
  <c r="E34" i="22"/>
  <c r="D34" i="22"/>
  <c r="G33" i="22"/>
  <c r="F33" i="22"/>
  <c r="H33" i="22" s="1"/>
  <c r="E33" i="22"/>
  <c r="D33" i="22"/>
  <c r="G32" i="22"/>
  <c r="E32" i="22"/>
  <c r="H31" i="22"/>
  <c r="G31" i="22"/>
  <c r="F31" i="22"/>
  <c r="E31" i="22"/>
  <c r="D31" i="22"/>
  <c r="G30" i="22"/>
  <c r="H30" i="22" s="1"/>
  <c r="E30" i="22"/>
  <c r="D30" i="22"/>
  <c r="G29" i="22"/>
  <c r="F29" i="22"/>
  <c r="H29" i="22" s="1"/>
  <c r="E29" i="22"/>
  <c r="D29" i="22"/>
  <c r="H28" i="22"/>
  <c r="G28" i="22"/>
  <c r="E28" i="22"/>
  <c r="D28" i="22"/>
  <c r="F25" i="22"/>
  <c r="H25" i="22" s="1"/>
  <c r="F24" i="22"/>
  <c r="H24" i="22" s="1"/>
  <c r="F23" i="22"/>
  <c r="H23" i="22" s="1"/>
  <c r="F22" i="22"/>
  <c r="H22" i="22" s="1"/>
  <c r="F21" i="22"/>
  <c r="H21" i="22" s="1"/>
  <c r="F20" i="22"/>
  <c r="H20" i="22" s="1"/>
  <c r="F19" i="22"/>
  <c r="H19" i="22" s="1"/>
  <c r="G18" i="22"/>
  <c r="H18" i="22" s="1"/>
  <c r="E18" i="22"/>
  <c r="D18" i="22"/>
  <c r="G17" i="22"/>
  <c r="H17" i="22" s="1"/>
  <c r="E17" i="22"/>
  <c r="D17" i="22"/>
  <c r="G16" i="22"/>
  <c r="H16" i="22" s="1"/>
  <c r="E16" i="22"/>
  <c r="D16" i="22"/>
  <c r="G15" i="22"/>
  <c r="E15" i="22"/>
  <c r="H14" i="22"/>
  <c r="H11" i="22" s="1"/>
  <c r="F14" i="22"/>
  <c r="H13" i="22"/>
  <c r="G13" i="22"/>
  <c r="E13" i="22"/>
  <c r="D13" i="22"/>
  <c r="H12" i="22"/>
  <c r="G12" i="22"/>
  <c r="E12" i="22"/>
  <c r="D12" i="22"/>
  <c r="G10" i="22"/>
  <c r="H10" i="22" s="1"/>
  <c r="E10" i="22"/>
  <c r="D10" i="22"/>
  <c r="G9" i="22"/>
  <c r="H9" i="22" s="1"/>
  <c r="E9" i="22"/>
  <c r="D9" i="22"/>
  <c r="K195" i="3" l="1"/>
  <c r="L8" i="3"/>
  <c r="L9" i="3" s="1"/>
  <c r="H15" i="22"/>
  <c r="F87" i="22"/>
  <c r="H87" i="22" s="1"/>
  <c r="H54" i="22"/>
  <c r="F168" i="22"/>
  <c r="H168" i="22" s="1"/>
  <c r="H162" i="22"/>
  <c r="H8" i="22"/>
  <c r="F86" i="22"/>
  <c r="H86" i="22" s="1"/>
  <c r="F88" i="22"/>
  <c r="H88" i="22" s="1"/>
  <c r="F62" i="22"/>
  <c r="H62" i="22" s="1"/>
  <c r="H58" i="22" s="1"/>
  <c r="F76" i="22"/>
  <c r="H76" i="22" s="1"/>
  <c r="H64" i="22" s="1"/>
  <c r="F187" i="22"/>
  <c r="H40" i="22"/>
  <c r="H26" i="22" s="1"/>
  <c r="F41" i="22"/>
  <c r="H41" i="22" s="1"/>
  <c r="F93" i="22"/>
  <c r="H163" i="22"/>
  <c r="F165" i="22"/>
  <c r="H165" i="22" s="1"/>
  <c r="H175" i="22"/>
  <c r="F77" i="3"/>
  <c r="H187" i="22" l="1"/>
  <c r="H98" i="22" s="1"/>
  <c r="H195" i="22" s="1"/>
  <c r="F188" i="22"/>
  <c r="H188" i="22" s="1"/>
  <c r="F94" i="22"/>
  <c r="H94" i="22" s="1"/>
  <c r="H93" i="22"/>
  <c r="H91" i="22" s="1"/>
  <c r="H196" i="22" l="1"/>
  <c r="H197" i="22" s="1"/>
  <c r="I198" i="22" s="1"/>
  <c r="F78" i="3"/>
  <c r="D97" i="3"/>
  <c r="E97" i="3"/>
  <c r="G97" i="3"/>
  <c r="H97" i="3" s="1"/>
  <c r="F75" i="3"/>
  <c r="D75" i="3"/>
  <c r="E75" i="3"/>
  <c r="G75" i="3"/>
  <c r="D76" i="3"/>
  <c r="E76" i="3"/>
  <c r="G76" i="3"/>
  <c r="D77" i="3"/>
  <c r="E77" i="3"/>
  <c r="G77" i="3"/>
  <c r="D78" i="3"/>
  <c r="E78" i="3"/>
  <c r="G78" i="3"/>
  <c r="F14" i="3"/>
  <c r="H75" i="3" l="1"/>
  <c r="F20" i="3"/>
  <c r="F21" i="3"/>
  <c r="F22" i="3"/>
  <c r="F23" i="3"/>
  <c r="F24" i="3"/>
  <c r="F25" i="3"/>
  <c r="F19" i="3"/>
  <c r="G17" i="3"/>
  <c r="H17" i="3" s="1"/>
  <c r="E17" i="3"/>
  <c r="D17" i="3"/>
  <c r="G16" i="3"/>
  <c r="H16" i="3" s="1"/>
  <c r="E16" i="3"/>
  <c r="D16" i="3"/>
  <c r="G18" i="3"/>
  <c r="H18" i="3" s="1"/>
  <c r="E18" i="3"/>
  <c r="D18" i="3"/>
  <c r="F81" i="3" l="1"/>
  <c r="F80" i="3"/>
  <c r="F47" i="3"/>
  <c r="F38" i="3"/>
  <c r="F40" i="3"/>
  <c r="D38" i="3"/>
  <c r="E38" i="3"/>
  <c r="G38" i="3"/>
  <c r="D39" i="3"/>
  <c r="E39" i="3"/>
  <c r="G39" i="3"/>
  <c r="E85" i="20"/>
  <c r="F85" i="20"/>
  <c r="H85" i="20"/>
  <c r="I85" i="20" s="1"/>
  <c r="F194" i="3"/>
  <c r="F186" i="3"/>
  <c r="F185" i="3"/>
  <c r="F184" i="3"/>
  <c r="F180" i="3"/>
  <c r="F176" i="3"/>
  <c r="F177" i="3" s="1"/>
  <c r="F175" i="3"/>
  <c r="F174" i="3"/>
  <c r="F173" i="3"/>
  <c r="F167" i="3"/>
  <c r="F164" i="3"/>
  <c r="F165" i="3" s="1"/>
  <c r="F161" i="3"/>
  <c r="F163" i="3" s="1"/>
  <c r="F166" i="3" s="1"/>
  <c r="F160" i="3"/>
  <c r="D147" i="3"/>
  <c r="E147" i="3"/>
  <c r="G147" i="3"/>
  <c r="H147" i="3" s="1"/>
  <c r="F31" i="3"/>
  <c r="F41" i="3" l="1"/>
  <c r="F39" i="3"/>
  <c r="H39" i="3" s="1"/>
  <c r="F162" i="3"/>
  <c r="F168" i="3" s="1"/>
  <c r="F187" i="3"/>
  <c r="F188" i="3" s="1"/>
  <c r="H38" i="3"/>
  <c r="F179" i="3"/>
  <c r="H14" i="3"/>
  <c r="D30" i="3"/>
  <c r="E30" i="3"/>
  <c r="G30" i="3"/>
  <c r="H30" i="3" s="1"/>
  <c r="F72" i="3"/>
  <c r="F48" i="3"/>
  <c r="I95" i="3"/>
  <c r="I94" i="3"/>
  <c r="I93" i="3"/>
  <c r="F92" i="3"/>
  <c r="F69" i="3" l="1"/>
  <c r="E173" i="3" l="1"/>
  <c r="F90" i="3"/>
  <c r="I84" i="3"/>
  <c r="I85" i="3"/>
  <c r="I86" i="3"/>
  <c r="I87" i="3"/>
  <c r="I88" i="3"/>
  <c r="I89" i="3"/>
  <c r="I83" i="3"/>
  <c r="F85" i="3"/>
  <c r="F89" i="3"/>
  <c r="F83" i="3"/>
  <c r="F55" i="3"/>
  <c r="F88" i="3" s="1"/>
  <c r="F53" i="3"/>
  <c r="F86" i="3" s="1"/>
  <c r="F51" i="3"/>
  <c r="F84" i="3" s="1"/>
  <c r="F44" i="3" l="1"/>
  <c r="F42" i="3"/>
  <c r="F43" i="3"/>
  <c r="F37" i="3" l="1"/>
  <c r="F35" i="3"/>
  <c r="F33" i="3"/>
  <c r="F34" i="3"/>
  <c r="F63" i="3" l="1"/>
  <c r="G194" i="3"/>
  <c r="E194" i="3"/>
  <c r="D194" i="3"/>
  <c r="F59" i="3"/>
  <c r="F62" i="3" s="1"/>
  <c r="F60" i="3"/>
  <c r="D193" i="3"/>
  <c r="D192" i="3"/>
  <c r="D191" i="3"/>
  <c r="D189" i="3"/>
  <c r="D190" i="3"/>
  <c r="F61" i="3" l="1"/>
  <c r="H84" i="20"/>
  <c r="I84" i="20" s="1"/>
  <c r="H83" i="20"/>
  <c r="I83" i="20" s="1"/>
  <c r="H82" i="20"/>
  <c r="I82" i="20" s="1"/>
  <c r="H81" i="20"/>
  <c r="I81" i="20" s="1"/>
  <c r="H80" i="20"/>
  <c r="H79" i="20"/>
  <c r="H78" i="20"/>
  <c r="I78" i="20" s="1"/>
  <c r="H77" i="20"/>
  <c r="H76" i="20"/>
  <c r="I76" i="20" s="1"/>
  <c r="H75" i="20"/>
  <c r="I75" i="20" s="1"/>
  <c r="H74" i="20"/>
  <c r="I74" i="20" s="1"/>
  <c r="H73" i="20"/>
  <c r="I73" i="20" s="1"/>
  <c r="H68" i="20"/>
  <c r="I68" i="20" s="1"/>
  <c r="H67" i="20"/>
  <c r="H66" i="20"/>
  <c r="I66" i="20" s="1"/>
  <c r="H65" i="20"/>
  <c r="I65" i="20" s="1"/>
  <c r="H64" i="20"/>
  <c r="I64" i="20" s="1"/>
  <c r="H63" i="20"/>
  <c r="I63" i="20" s="1"/>
  <c r="H62" i="20"/>
  <c r="I62" i="20" s="1"/>
  <c r="H61" i="20"/>
  <c r="I61" i="20" s="1"/>
  <c r="H60" i="20"/>
  <c r="I60" i="20" s="1"/>
  <c r="H59" i="20"/>
  <c r="I59" i="20" s="1"/>
  <c r="H58" i="20"/>
  <c r="I58" i="20" s="1"/>
  <c r="H53" i="20"/>
  <c r="I53" i="20" s="1"/>
  <c r="H52" i="20"/>
  <c r="H51" i="20"/>
  <c r="H50" i="20"/>
  <c r="H49" i="20"/>
  <c r="I49" i="20" s="1"/>
  <c r="H48" i="20"/>
  <c r="I48" i="20" s="1"/>
  <c r="H47" i="20"/>
  <c r="I47" i="20" s="1"/>
  <c r="H46" i="20"/>
  <c r="I46" i="20" s="1"/>
  <c r="H45" i="20"/>
  <c r="I45" i="20" s="1"/>
  <c r="H44" i="20"/>
  <c r="I44" i="20" s="1"/>
  <c r="H43" i="20"/>
  <c r="I43" i="20" s="1"/>
  <c r="H38" i="20"/>
  <c r="I38" i="20" s="1"/>
  <c r="H37" i="20"/>
  <c r="I37" i="20" s="1"/>
  <c r="H36" i="20"/>
  <c r="H35" i="20"/>
  <c r="I35" i="20" s="1"/>
  <c r="H34" i="20"/>
  <c r="I34" i="20" s="1"/>
  <c r="H33" i="20"/>
  <c r="H32" i="20"/>
  <c r="I32" i="20" s="1"/>
  <c r="H31" i="20"/>
  <c r="I31" i="20" s="1"/>
  <c r="F84" i="20"/>
  <c r="E84" i="20"/>
  <c r="F83" i="20"/>
  <c r="E83" i="20"/>
  <c r="F82" i="20"/>
  <c r="E82" i="20"/>
  <c r="F81" i="20"/>
  <c r="E81" i="20"/>
  <c r="F80" i="20"/>
  <c r="E80" i="20"/>
  <c r="F79" i="20"/>
  <c r="E79" i="20"/>
  <c r="F78" i="20"/>
  <c r="E78" i="20"/>
  <c r="F77" i="20"/>
  <c r="E77" i="20"/>
  <c r="F76" i="20"/>
  <c r="E76" i="20"/>
  <c r="F75" i="20"/>
  <c r="E75" i="20"/>
  <c r="F74" i="20"/>
  <c r="E74" i="20"/>
  <c r="F73" i="20"/>
  <c r="E73" i="20"/>
  <c r="F68" i="20"/>
  <c r="E68" i="20"/>
  <c r="F67" i="20"/>
  <c r="E67" i="20"/>
  <c r="F66" i="20"/>
  <c r="E66" i="20"/>
  <c r="F65" i="20"/>
  <c r="E65" i="20"/>
  <c r="F64" i="20"/>
  <c r="E64" i="20"/>
  <c r="F63" i="20"/>
  <c r="E63" i="20"/>
  <c r="F62" i="20"/>
  <c r="E62" i="20"/>
  <c r="F61" i="20"/>
  <c r="E61" i="20"/>
  <c r="F60" i="20"/>
  <c r="E60" i="20"/>
  <c r="F59" i="20"/>
  <c r="E59" i="20"/>
  <c r="F58" i="20"/>
  <c r="E58" i="20"/>
  <c r="F53" i="20"/>
  <c r="E53" i="20"/>
  <c r="F52" i="20"/>
  <c r="E52" i="20"/>
  <c r="F51" i="20"/>
  <c r="E51" i="20"/>
  <c r="F50" i="20"/>
  <c r="E50" i="20"/>
  <c r="F49" i="20"/>
  <c r="E49" i="20"/>
  <c r="F48" i="20"/>
  <c r="E48" i="20"/>
  <c r="F47" i="20"/>
  <c r="E47" i="20"/>
  <c r="F46" i="20"/>
  <c r="E46" i="20"/>
  <c r="F45" i="20"/>
  <c r="E45" i="20"/>
  <c r="F44" i="20"/>
  <c r="E44" i="20"/>
  <c r="F43" i="20"/>
  <c r="E43" i="20"/>
  <c r="F38" i="20"/>
  <c r="E38" i="20"/>
  <c r="F37" i="20"/>
  <c r="E37" i="20"/>
  <c r="F36" i="20"/>
  <c r="E36" i="20"/>
  <c r="F35" i="20"/>
  <c r="E35" i="20"/>
  <c r="F34" i="20"/>
  <c r="E34" i="20"/>
  <c r="F33" i="20"/>
  <c r="E33" i="20"/>
  <c r="F32" i="20"/>
  <c r="E32" i="20"/>
  <c r="F31" i="20"/>
  <c r="E31" i="20"/>
  <c r="H21" i="20"/>
  <c r="I21" i="20" s="1"/>
  <c r="H22" i="20"/>
  <c r="I22" i="20" s="1"/>
  <c r="H23" i="20"/>
  <c r="I23" i="20" s="1"/>
  <c r="H24" i="20"/>
  <c r="I24" i="20" s="1"/>
  <c r="H25" i="20"/>
  <c r="H26" i="20"/>
  <c r="I26" i="20" s="1"/>
  <c r="H27" i="20"/>
  <c r="I27" i="20" s="1"/>
  <c r="E21" i="20"/>
  <c r="F21" i="20"/>
  <c r="E22" i="20"/>
  <c r="F22" i="20"/>
  <c r="E23" i="20"/>
  <c r="F23" i="20"/>
  <c r="E24" i="20"/>
  <c r="F24" i="20"/>
  <c r="E25" i="20"/>
  <c r="F25" i="20"/>
  <c r="E26" i="20"/>
  <c r="F26" i="20"/>
  <c r="E27" i="20"/>
  <c r="F27" i="20"/>
  <c r="H20" i="20"/>
  <c r="I20" i="20" s="1"/>
  <c r="F20" i="20"/>
  <c r="E20" i="20"/>
  <c r="I80" i="20"/>
  <c r="I79" i="20"/>
  <c r="I77" i="20"/>
  <c r="F72" i="20"/>
  <c r="I67" i="20"/>
  <c r="F57" i="20"/>
  <c r="I52" i="20"/>
  <c r="I51" i="20"/>
  <c r="I50" i="20"/>
  <c r="F42" i="20"/>
  <c r="I36" i="20"/>
  <c r="I33" i="20"/>
  <c r="DR30" i="20"/>
  <c r="DQ30" i="20"/>
  <c r="F30" i="20"/>
  <c r="I25" i="20"/>
  <c r="B7" i="20"/>
  <c r="B6" i="20"/>
  <c r="I86" i="20" l="1"/>
  <c r="I69" i="20"/>
  <c r="G192" i="3" s="1"/>
  <c r="I28" i="20"/>
  <c r="G189" i="3" s="1"/>
  <c r="G193" i="3"/>
  <c r="I39" i="20"/>
  <c r="G190" i="3" s="1"/>
  <c r="I54" i="20"/>
  <c r="G191" i="3" s="1"/>
  <c r="H25" i="3" l="1"/>
  <c r="H24" i="3"/>
  <c r="H23" i="3"/>
  <c r="H22" i="3"/>
  <c r="H21" i="3"/>
  <c r="H20" i="3"/>
  <c r="H19" i="3"/>
  <c r="H15" i="3" s="1"/>
  <c r="K81" i="4" l="1"/>
  <c r="I74" i="4" l="1"/>
  <c r="I75" i="4"/>
  <c r="I76" i="4"/>
  <c r="I77" i="4"/>
  <c r="I78" i="4"/>
  <c r="I79" i="4"/>
  <c r="I80" i="4"/>
  <c r="H73" i="4"/>
  <c r="I73" i="4" s="1"/>
  <c r="G173" i="3"/>
  <c r="D173" i="3"/>
  <c r="I82" i="4" l="1"/>
  <c r="G157" i="3"/>
  <c r="H157" i="3" s="1"/>
  <c r="G158" i="3"/>
  <c r="H158" i="3" s="1"/>
  <c r="G159" i="3"/>
  <c r="H159" i="3" s="1"/>
  <c r="G160" i="3"/>
  <c r="G161" i="3"/>
  <c r="G162" i="3"/>
  <c r="G163" i="3"/>
  <c r="G164" i="3"/>
  <c r="G165" i="3"/>
  <c r="G166" i="3"/>
  <c r="G167" i="3"/>
  <c r="G168" i="3"/>
  <c r="G169" i="3"/>
  <c r="H169" i="3" s="1"/>
  <c r="G171" i="3"/>
  <c r="H171" i="3" s="1"/>
  <c r="G172" i="3"/>
  <c r="H172" i="3" s="1"/>
  <c r="G174" i="3"/>
  <c r="G175" i="3"/>
  <c r="G176" i="3"/>
  <c r="G177" i="3"/>
  <c r="G178" i="3"/>
  <c r="H178" i="3" s="1"/>
  <c r="G179" i="3"/>
  <c r="G180" i="3"/>
  <c r="H180" i="3" s="1"/>
  <c r="G181" i="3"/>
  <c r="H181" i="3" s="1"/>
  <c r="G182" i="3"/>
  <c r="H182" i="3" s="1"/>
  <c r="G183" i="3"/>
  <c r="H183" i="3" s="1"/>
  <c r="G184" i="3"/>
  <c r="H184" i="3" s="1"/>
  <c r="G185" i="3"/>
  <c r="H185" i="3" s="1"/>
  <c r="G186" i="3"/>
  <c r="H186" i="3" s="1"/>
  <c r="G187" i="3"/>
  <c r="G188" i="3"/>
  <c r="G145" i="3"/>
  <c r="H145" i="3" s="1"/>
  <c r="G146" i="3"/>
  <c r="H146" i="3" s="1"/>
  <c r="G148" i="3"/>
  <c r="G149" i="3"/>
  <c r="H149" i="3" s="1"/>
  <c r="G150" i="3"/>
  <c r="H150" i="3" s="1"/>
  <c r="G151" i="3"/>
  <c r="H151" i="3" s="1"/>
  <c r="G152" i="3"/>
  <c r="H152" i="3" s="1"/>
  <c r="G153" i="3"/>
  <c r="H153" i="3" s="1"/>
  <c r="G154" i="3"/>
  <c r="H154" i="3" s="1"/>
  <c r="G155" i="3"/>
  <c r="H155" i="3" s="1"/>
  <c r="G156" i="3"/>
  <c r="H156" i="3" s="1"/>
  <c r="G136" i="3"/>
  <c r="H136" i="3" s="1"/>
  <c r="G137" i="3"/>
  <c r="H137" i="3" s="1"/>
  <c r="G138" i="3"/>
  <c r="H138" i="3" s="1"/>
  <c r="G139" i="3"/>
  <c r="H139" i="3" s="1"/>
  <c r="G140" i="3"/>
  <c r="H140" i="3" s="1"/>
  <c r="G141" i="3"/>
  <c r="H141" i="3" s="1"/>
  <c r="G142" i="3"/>
  <c r="H142" i="3" s="1"/>
  <c r="G143" i="3"/>
  <c r="H143" i="3" s="1"/>
  <c r="G144" i="3"/>
  <c r="H144" i="3" s="1"/>
  <c r="G130" i="3"/>
  <c r="H130" i="3" s="1"/>
  <c r="G131" i="3"/>
  <c r="H131" i="3" s="1"/>
  <c r="G132" i="3"/>
  <c r="H132" i="3" s="1"/>
  <c r="G133" i="3"/>
  <c r="H133" i="3" s="1"/>
  <c r="G134" i="3"/>
  <c r="H134" i="3" s="1"/>
  <c r="G135" i="3"/>
  <c r="H135" i="3" s="1"/>
  <c r="G116" i="3"/>
  <c r="H116" i="3" s="1"/>
  <c r="G117" i="3"/>
  <c r="H117" i="3" s="1"/>
  <c r="G118" i="3"/>
  <c r="H118" i="3" s="1"/>
  <c r="G119" i="3"/>
  <c r="H119" i="3" s="1"/>
  <c r="G120" i="3"/>
  <c r="H120" i="3" s="1"/>
  <c r="G121" i="3"/>
  <c r="H121" i="3" s="1"/>
  <c r="G122" i="3"/>
  <c r="H122" i="3" s="1"/>
  <c r="G123" i="3"/>
  <c r="H123" i="3" s="1"/>
  <c r="G124" i="3"/>
  <c r="H124" i="3" s="1"/>
  <c r="G125" i="3"/>
  <c r="H125" i="3" s="1"/>
  <c r="G126" i="3"/>
  <c r="H126" i="3" s="1"/>
  <c r="G127" i="3"/>
  <c r="H127" i="3" s="1"/>
  <c r="G128" i="3"/>
  <c r="H128" i="3" s="1"/>
  <c r="G129" i="3"/>
  <c r="H129" i="3" s="1"/>
  <c r="G109" i="3"/>
  <c r="H109" i="3" s="1"/>
  <c r="G110" i="3"/>
  <c r="H110" i="3" s="1"/>
  <c r="G111" i="3"/>
  <c r="H111" i="3" s="1"/>
  <c r="G112" i="3"/>
  <c r="H112" i="3" s="1"/>
  <c r="G113" i="3"/>
  <c r="H113" i="3" s="1"/>
  <c r="G114" i="3"/>
  <c r="G115" i="3"/>
  <c r="H115" i="3" s="1"/>
  <c r="G101" i="3"/>
  <c r="H101" i="3" s="1"/>
  <c r="G102" i="3"/>
  <c r="H102" i="3" s="1"/>
  <c r="G103" i="3"/>
  <c r="H103" i="3" s="1"/>
  <c r="G104" i="3"/>
  <c r="H104" i="3" s="1"/>
  <c r="G105" i="3"/>
  <c r="H105" i="3" s="1"/>
  <c r="G106" i="3"/>
  <c r="H106" i="3" s="1"/>
  <c r="G107" i="3"/>
  <c r="H107" i="3" s="1"/>
  <c r="G108" i="3"/>
  <c r="H108" i="3" s="1"/>
  <c r="G100" i="3"/>
  <c r="H100" i="3" s="1"/>
  <c r="G93" i="3"/>
  <c r="G94" i="3"/>
  <c r="G95" i="3"/>
  <c r="G96" i="3"/>
  <c r="H96" i="3" s="1"/>
  <c r="G92" i="3"/>
  <c r="H92" i="3" s="1"/>
  <c r="G67" i="3"/>
  <c r="G68" i="3"/>
  <c r="G69" i="3"/>
  <c r="G70" i="3"/>
  <c r="G71" i="3"/>
  <c r="G72" i="3"/>
  <c r="H72" i="3" s="1"/>
  <c r="G73" i="3"/>
  <c r="G74" i="3"/>
  <c r="G79" i="3"/>
  <c r="G80" i="3"/>
  <c r="H80" i="3" s="1"/>
  <c r="G81" i="3"/>
  <c r="G82" i="3"/>
  <c r="G83" i="3"/>
  <c r="H83" i="3" s="1"/>
  <c r="G84" i="3"/>
  <c r="H84" i="3" s="1"/>
  <c r="G85" i="3"/>
  <c r="H85" i="3" s="1"/>
  <c r="G86" i="3"/>
  <c r="H86" i="3" s="1"/>
  <c r="G87" i="3"/>
  <c r="G88" i="3"/>
  <c r="H88" i="3" s="1"/>
  <c r="G89" i="3"/>
  <c r="H89" i="3" s="1"/>
  <c r="G90" i="3"/>
  <c r="H90" i="3" s="1"/>
  <c r="G66" i="3"/>
  <c r="H66" i="3" s="1"/>
  <c r="G60" i="3"/>
  <c r="H60" i="3" s="1"/>
  <c r="G61" i="3"/>
  <c r="H61" i="3" s="1"/>
  <c r="G62" i="3"/>
  <c r="H62" i="3" s="1"/>
  <c r="G63" i="3"/>
  <c r="H63" i="3" s="1"/>
  <c r="G59" i="3"/>
  <c r="H59" i="3" s="1"/>
  <c r="G32" i="3"/>
  <c r="G33" i="3"/>
  <c r="H33" i="3" s="1"/>
  <c r="G34" i="3"/>
  <c r="H34" i="3" s="1"/>
  <c r="G35" i="3"/>
  <c r="H35" i="3" s="1"/>
  <c r="G36" i="3"/>
  <c r="G37" i="3"/>
  <c r="G40" i="3"/>
  <c r="H40" i="3" s="1"/>
  <c r="G41" i="3"/>
  <c r="G42" i="3"/>
  <c r="H42" i="3" s="1"/>
  <c r="G43" i="3"/>
  <c r="H43" i="3" s="1"/>
  <c r="G44" i="3"/>
  <c r="H44" i="3" s="1"/>
  <c r="G45" i="3"/>
  <c r="H45" i="3" s="1"/>
  <c r="G46" i="3"/>
  <c r="G47" i="3"/>
  <c r="H47" i="3" s="1"/>
  <c r="G48" i="3"/>
  <c r="G49" i="3"/>
  <c r="G50" i="3"/>
  <c r="H50" i="3" s="1"/>
  <c r="G51" i="3"/>
  <c r="H51" i="3" s="1"/>
  <c r="G52" i="3"/>
  <c r="H52" i="3" s="1"/>
  <c r="G53" i="3"/>
  <c r="H53" i="3" s="1"/>
  <c r="G54" i="3"/>
  <c r="G55" i="3"/>
  <c r="H55" i="3" s="1"/>
  <c r="G56" i="3"/>
  <c r="H56" i="3" s="1"/>
  <c r="G57" i="3"/>
  <c r="H57" i="3" s="1"/>
  <c r="G29" i="3"/>
  <c r="G31" i="3"/>
  <c r="G28" i="3"/>
  <c r="H28" i="3" s="1"/>
  <c r="G13" i="3"/>
  <c r="H13" i="3" s="1"/>
  <c r="G12" i="3"/>
  <c r="H12" i="3" s="1"/>
  <c r="G10" i="3"/>
  <c r="H10" i="3" s="1"/>
  <c r="E112" i="3"/>
  <c r="E113" i="3"/>
  <c r="E114" i="3"/>
  <c r="E115" i="3"/>
  <c r="E116" i="3"/>
  <c r="E117" i="3"/>
  <c r="E118" i="3"/>
  <c r="E119" i="3"/>
  <c r="E120" i="3"/>
  <c r="E121" i="3"/>
  <c r="E122" i="3"/>
  <c r="E123" i="3"/>
  <c r="E124" i="3"/>
  <c r="E125" i="3"/>
  <c r="E126" i="3"/>
  <c r="E127" i="3"/>
  <c r="E128" i="3"/>
  <c r="E129" i="3"/>
  <c r="E130" i="3"/>
  <c r="E131" i="3"/>
  <c r="E132" i="3"/>
  <c r="E133" i="3"/>
  <c r="E134" i="3"/>
  <c r="E135" i="3"/>
  <c r="E136" i="3"/>
  <c r="E137" i="3"/>
  <c r="E138" i="3"/>
  <c r="E139" i="3"/>
  <c r="E140" i="3"/>
  <c r="E141" i="3"/>
  <c r="E142" i="3"/>
  <c r="E143" i="3"/>
  <c r="E144" i="3"/>
  <c r="E145" i="3"/>
  <c r="E146" i="3"/>
  <c r="E148" i="3"/>
  <c r="E149" i="3"/>
  <c r="E150" i="3"/>
  <c r="E151" i="3"/>
  <c r="E152" i="3"/>
  <c r="E153" i="3"/>
  <c r="E154" i="3"/>
  <c r="E155" i="3"/>
  <c r="E156" i="3"/>
  <c r="E157" i="3"/>
  <c r="E158" i="3"/>
  <c r="E159" i="3"/>
  <c r="E160" i="3"/>
  <c r="E161" i="3"/>
  <c r="E162" i="3"/>
  <c r="E163" i="3"/>
  <c r="E164" i="3"/>
  <c r="E165" i="3"/>
  <c r="E166" i="3"/>
  <c r="E167" i="3"/>
  <c r="E168" i="3"/>
  <c r="E169" i="3"/>
  <c r="E171" i="3"/>
  <c r="E172" i="3"/>
  <c r="E174" i="3"/>
  <c r="E175" i="3"/>
  <c r="E176" i="3"/>
  <c r="E177" i="3"/>
  <c r="E178" i="3"/>
  <c r="E179" i="3"/>
  <c r="E180" i="3"/>
  <c r="E181" i="3"/>
  <c r="E182" i="3"/>
  <c r="E183" i="3"/>
  <c r="E184" i="3"/>
  <c r="E185" i="3"/>
  <c r="E186" i="3"/>
  <c r="E187" i="3"/>
  <c r="E188" i="3"/>
  <c r="E101" i="3"/>
  <c r="E102" i="3"/>
  <c r="E103" i="3"/>
  <c r="E104" i="3"/>
  <c r="E105" i="3"/>
  <c r="E106" i="3"/>
  <c r="E107" i="3"/>
  <c r="E108" i="3"/>
  <c r="E109" i="3"/>
  <c r="E110" i="3"/>
  <c r="E111" i="3"/>
  <c r="E100" i="3"/>
  <c r="E93" i="3"/>
  <c r="E94" i="3"/>
  <c r="E95" i="3"/>
  <c r="E96" i="3"/>
  <c r="E92" i="3"/>
  <c r="E73" i="3"/>
  <c r="E74" i="3"/>
  <c r="E79" i="3"/>
  <c r="E80" i="3"/>
  <c r="E81" i="3"/>
  <c r="E82" i="3"/>
  <c r="E83" i="3"/>
  <c r="E84" i="3"/>
  <c r="E85" i="3"/>
  <c r="E86" i="3"/>
  <c r="E87" i="3"/>
  <c r="E88" i="3"/>
  <c r="E89" i="3"/>
  <c r="E90" i="3"/>
  <c r="E67" i="3"/>
  <c r="E68" i="3"/>
  <c r="E69" i="3"/>
  <c r="E70" i="3"/>
  <c r="E71" i="3"/>
  <c r="E72" i="3"/>
  <c r="E66" i="3"/>
  <c r="E60" i="3"/>
  <c r="E61" i="3"/>
  <c r="E62" i="3"/>
  <c r="E63" i="3"/>
  <c r="E59" i="3"/>
  <c r="E29" i="3"/>
  <c r="E31" i="3"/>
  <c r="E32" i="3"/>
  <c r="E33" i="3"/>
  <c r="E34" i="3"/>
  <c r="E35" i="3"/>
  <c r="E36" i="3"/>
  <c r="E37" i="3"/>
  <c r="E40" i="3"/>
  <c r="E41" i="3"/>
  <c r="E42" i="3"/>
  <c r="E43" i="3"/>
  <c r="E44" i="3"/>
  <c r="E45" i="3"/>
  <c r="E46" i="3"/>
  <c r="E47" i="3"/>
  <c r="E48" i="3"/>
  <c r="E49" i="3"/>
  <c r="E50" i="3"/>
  <c r="E51" i="3"/>
  <c r="E52" i="3"/>
  <c r="E53" i="3"/>
  <c r="E54" i="3"/>
  <c r="E55" i="3"/>
  <c r="E56" i="3"/>
  <c r="E57" i="3"/>
  <c r="E28" i="3"/>
  <c r="E13" i="3"/>
  <c r="E12" i="3"/>
  <c r="E10" i="3"/>
  <c r="D187" i="3"/>
  <c r="D188" i="3"/>
  <c r="D182" i="3"/>
  <c r="D183" i="3"/>
  <c r="D184" i="3"/>
  <c r="D185" i="3"/>
  <c r="D186" i="3"/>
  <c r="D172" i="3"/>
  <c r="D174" i="3"/>
  <c r="D175" i="3"/>
  <c r="D176" i="3"/>
  <c r="D177" i="3"/>
  <c r="D178" i="3"/>
  <c r="D179" i="3"/>
  <c r="D180" i="3"/>
  <c r="D181" i="3"/>
  <c r="D171" i="3"/>
  <c r="D150" i="3"/>
  <c r="D151" i="3"/>
  <c r="D152" i="3"/>
  <c r="D153" i="3"/>
  <c r="D154" i="3"/>
  <c r="D155" i="3"/>
  <c r="D156" i="3"/>
  <c r="D157" i="3"/>
  <c r="D158" i="3"/>
  <c r="D159" i="3"/>
  <c r="D160" i="3"/>
  <c r="D161" i="3"/>
  <c r="D162" i="3"/>
  <c r="D163" i="3"/>
  <c r="D164" i="3"/>
  <c r="D165" i="3"/>
  <c r="D166" i="3"/>
  <c r="D167" i="3"/>
  <c r="D168" i="3"/>
  <c r="D169" i="3"/>
  <c r="D149" i="3"/>
  <c r="D138" i="3"/>
  <c r="D139" i="3"/>
  <c r="D140" i="3"/>
  <c r="D141" i="3"/>
  <c r="D142" i="3"/>
  <c r="D143" i="3"/>
  <c r="D144" i="3"/>
  <c r="D145" i="3"/>
  <c r="D146" i="3"/>
  <c r="D127" i="3"/>
  <c r="D128" i="3"/>
  <c r="D129" i="3"/>
  <c r="D130" i="3"/>
  <c r="D131" i="3"/>
  <c r="D132" i="3"/>
  <c r="D133" i="3"/>
  <c r="D134" i="3"/>
  <c r="D135" i="3"/>
  <c r="D136" i="3"/>
  <c r="D137" i="3"/>
  <c r="D116" i="3"/>
  <c r="D117" i="3"/>
  <c r="D118" i="3"/>
  <c r="D119" i="3"/>
  <c r="D120" i="3"/>
  <c r="D121" i="3"/>
  <c r="D122" i="3"/>
  <c r="D123" i="3"/>
  <c r="D124" i="3"/>
  <c r="D125" i="3"/>
  <c r="D126" i="3"/>
  <c r="D115" i="3"/>
  <c r="D108" i="3"/>
  <c r="D109" i="3"/>
  <c r="D110" i="3"/>
  <c r="D111" i="3"/>
  <c r="D112" i="3"/>
  <c r="D113" i="3"/>
  <c r="D101" i="3"/>
  <c r="D102" i="3"/>
  <c r="D103" i="3"/>
  <c r="D104" i="3"/>
  <c r="D105" i="3"/>
  <c r="D106" i="3"/>
  <c r="D107" i="3"/>
  <c r="D100" i="3"/>
  <c r="D93" i="3"/>
  <c r="D94" i="3"/>
  <c r="D95" i="3"/>
  <c r="D96" i="3"/>
  <c r="D92" i="3"/>
  <c r="D90" i="3"/>
  <c r="D84" i="3"/>
  <c r="D85" i="3"/>
  <c r="D86" i="3"/>
  <c r="D87" i="3"/>
  <c r="D88" i="3"/>
  <c r="D89" i="3"/>
  <c r="D83" i="3"/>
  <c r="D81" i="3"/>
  <c r="D80" i="3"/>
  <c r="D72" i="3"/>
  <c r="D73" i="3"/>
  <c r="D74" i="3"/>
  <c r="D71" i="3"/>
  <c r="D67" i="3"/>
  <c r="D68" i="3"/>
  <c r="D69" i="3"/>
  <c r="D66" i="3"/>
  <c r="D60" i="3"/>
  <c r="D61" i="3"/>
  <c r="D62" i="3"/>
  <c r="D63" i="3"/>
  <c r="D59" i="3"/>
  <c r="D51" i="3"/>
  <c r="D52" i="3"/>
  <c r="D53" i="3"/>
  <c r="D54" i="3"/>
  <c r="D55" i="3"/>
  <c r="D56" i="3"/>
  <c r="D57" i="3"/>
  <c r="D50" i="3"/>
  <c r="D48" i="3"/>
  <c r="D47" i="3"/>
  <c r="D34" i="3"/>
  <c r="D35" i="3"/>
  <c r="D36" i="3"/>
  <c r="D37" i="3"/>
  <c r="D40" i="3"/>
  <c r="D41" i="3"/>
  <c r="D42" i="3"/>
  <c r="D43" i="3"/>
  <c r="D44" i="3"/>
  <c r="D45" i="3"/>
  <c r="D33" i="3"/>
  <c r="D29" i="3"/>
  <c r="D31" i="3"/>
  <c r="D28" i="3"/>
  <c r="D13" i="3"/>
  <c r="D12" i="3"/>
  <c r="D10" i="3"/>
  <c r="G9" i="3"/>
  <c r="H9" i="3" s="1"/>
  <c r="E9" i="3"/>
  <c r="D9" i="3"/>
  <c r="H11" i="3" l="1"/>
  <c r="H8" i="3"/>
  <c r="H58" i="3"/>
  <c r="D77" i="4"/>
  <c r="J77" i="4" s="1"/>
  <c r="D78" i="4"/>
  <c r="J78" i="4" s="1"/>
  <c r="D79" i="4"/>
  <c r="J79" i="4" s="1"/>
  <c r="D80" i="4"/>
  <c r="J80" i="4" s="1"/>
  <c r="A81" i="4"/>
  <c r="A82" i="4"/>
  <c r="A83" i="4"/>
  <c r="D73" i="4"/>
  <c r="E73" i="4" s="1"/>
  <c r="D20" i="4"/>
  <c r="E80" i="4" l="1"/>
  <c r="E79" i="4"/>
  <c r="E78" i="4"/>
  <c r="E77" i="4"/>
  <c r="J73" i="4"/>
  <c r="H81" i="3"/>
  <c r="F95" i="3"/>
  <c r="H95" i="3" s="1"/>
  <c r="F93" i="3"/>
  <c r="H48" i="3"/>
  <c r="F54" i="3"/>
  <c r="J43" i="3"/>
  <c r="H41" i="3"/>
  <c r="J40" i="3"/>
  <c r="H37" i="3"/>
  <c r="F36" i="3"/>
  <c r="H36" i="3" s="1"/>
  <c r="B16" i="4"/>
  <c r="B80" i="4" s="1"/>
  <c r="B15" i="4"/>
  <c r="B79" i="4" s="1"/>
  <c r="B14" i="4"/>
  <c r="B78" i="4" s="1"/>
  <c r="B13" i="4"/>
  <c r="B77" i="4" s="1"/>
  <c r="B12" i="4"/>
  <c r="B76" i="4" s="1"/>
  <c r="B11" i="4"/>
  <c r="B75" i="4" s="1"/>
  <c r="B10" i="4"/>
  <c r="B74" i="4" s="1"/>
  <c r="A16" i="4"/>
  <c r="A80" i="4" s="1"/>
  <c r="A15" i="4"/>
  <c r="A79" i="4" s="1"/>
  <c r="A14" i="4"/>
  <c r="A78" i="4" s="1"/>
  <c r="A13" i="4"/>
  <c r="A77" i="4" s="1"/>
  <c r="A12" i="4"/>
  <c r="A76" i="4" s="1"/>
  <c r="A11" i="4"/>
  <c r="A75" i="4" s="1"/>
  <c r="A10" i="4"/>
  <c r="A74" i="4" s="1"/>
  <c r="A9" i="4"/>
  <c r="A73" i="4" s="1"/>
  <c r="H194" i="3"/>
  <c r="H175" i="3"/>
  <c r="H174" i="3"/>
  <c r="H173" i="3"/>
  <c r="H167" i="3"/>
  <c r="H160" i="3"/>
  <c r="H68" i="3"/>
  <c r="F67" i="3"/>
  <c r="H67" i="3" s="1"/>
  <c r="F29" i="3"/>
  <c r="H29" i="3" s="1"/>
  <c r="F73" i="3"/>
  <c r="F74" i="3" s="1"/>
  <c r="F71" i="3"/>
  <c r="H71" i="3" s="1"/>
  <c r="H54" i="3" l="1"/>
  <c r="F87" i="3"/>
  <c r="H87" i="3" s="1"/>
  <c r="H93" i="3"/>
  <c r="H91" i="3" s="1"/>
  <c r="F94" i="3"/>
  <c r="H94" i="3" s="1"/>
  <c r="H177" i="3"/>
  <c r="H176" i="3"/>
  <c r="H161" i="3"/>
  <c r="H165" i="3"/>
  <c r="H164" i="3"/>
  <c r="H74" i="3"/>
  <c r="H73" i="3"/>
  <c r="H179" i="3"/>
  <c r="H69" i="3"/>
  <c r="C15" i="4" l="1"/>
  <c r="H168" i="3"/>
  <c r="H162" i="3"/>
  <c r="H166" i="3"/>
  <c r="H163" i="3"/>
  <c r="H188" i="3"/>
  <c r="H187" i="3"/>
  <c r="H191" i="3"/>
  <c r="H190" i="3"/>
  <c r="H193" i="3"/>
  <c r="H192" i="3"/>
  <c r="H189" i="3"/>
  <c r="H31" i="3"/>
  <c r="H26" i="3" s="1"/>
  <c r="C13" i="4"/>
  <c r="H98" i="3" l="1"/>
  <c r="C16" i="4" s="1"/>
  <c r="C79" i="4"/>
  <c r="C77" i="4"/>
  <c r="U15" i="4"/>
  <c r="V15" i="4" s="1"/>
  <c r="C12" i="4"/>
  <c r="G15" i="3"/>
  <c r="E15" i="3"/>
  <c r="G79" i="4" l="1"/>
  <c r="K79" i="4"/>
  <c r="G77" i="4"/>
  <c r="K77" i="4"/>
  <c r="C76" i="4"/>
  <c r="Z16" i="4"/>
  <c r="C80" i="4"/>
  <c r="K80" i="4" s="1"/>
  <c r="V16" i="4"/>
  <c r="R16" i="4"/>
  <c r="T16" i="4"/>
  <c r="X16" i="4"/>
  <c r="X15" i="4"/>
  <c r="AA19" i="4"/>
  <c r="C10" i="4"/>
  <c r="C11" i="4"/>
  <c r="G78" i="4" l="1"/>
  <c r="C75" i="4"/>
  <c r="Y19" i="4"/>
  <c r="G80" i="4"/>
  <c r="D76" i="4"/>
  <c r="J76" i="4" s="1"/>
  <c r="C74" i="4"/>
  <c r="U19" i="4"/>
  <c r="W19" i="4"/>
  <c r="J12" i="4"/>
  <c r="B9" i="4"/>
  <c r="B73" i="4" s="1"/>
  <c r="K76" i="4" l="1"/>
  <c r="E76" i="4"/>
  <c r="G76" i="4"/>
  <c r="D74" i="4"/>
  <c r="E74" i="4" s="1"/>
  <c r="H11" i="4"/>
  <c r="J11" i="4"/>
  <c r="E17" i="4"/>
  <c r="F74" i="4" l="1"/>
  <c r="D75" i="4"/>
  <c r="G74" i="4" l="1"/>
  <c r="K74" i="4"/>
  <c r="J74" i="4"/>
  <c r="E75" i="4"/>
  <c r="F75" i="4"/>
  <c r="D82" i="4"/>
  <c r="E82" i="4" l="1"/>
  <c r="G75" i="4"/>
  <c r="K75" i="4"/>
  <c r="J75" i="4"/>
  <c r="J81" i="4" s="1"/>
  <c r="C9" i="4"/>
  <c r="C73" i="4" l="1"/>
  <c r="K73" i="4" s="1"/>
  <c r="Z9" i="4"/>
  <c r="H9" i="4"/>
  <c r="V9" i="4"/>
  <c r="N9" i="4"/>
  <c r="P9" i="4"/>
  <c r="L9" i="4"/>
  <c r="J9" i="4"/>
  <c r="F9" i="4"/>
  <c r="T9" i="4"/>
  <c r="AB9" i="4"/>
  <c r="X9" i="4"/>
  <c r="R9" i="4"/>
  <c r="G73" i="4" l="1"/>
  <c r="F82" i="4"/>
  <c r="D1" i="4"/>
  <c r="D2" i="4"/>
  <c r="G82" i="4" l="1"/>
  <c r="D22" i="5"/>
  <c r="D29" i="5" s="1"/>
  <c r="G19" i="4" l="1"/>
  <c r="E19" i="4" l="1"/>
  <c r="I19" i="4"/>
  <c r="K19" i="4"/>
  <c r="E18" i="4" l="1"/>
  <c r="G18" i="4" s="1"/>
  <c r="I18" i="4" s="1"/>
  <c r="K18" i="4" s="1"/>
  <c r="E20" i="4" l="1"/>
  <c r="G20" i="4" l="1"/>
  <c r="I20" i="4" s="1"/>
  <c r="K20" i="4" s="1"/>
  <c r="H77" i="3" l="1"/>
  <c r="H78" i="3"/>
  <c r="F76" i="3"/>
  <c r="H76" i="3" s="1"/>
  <c r="H64" i="3" l="1"/>
  <c r="C14" i="4" s="1"/>
  <c r="H196" i="3"/>
  <c r="S14" i="4" l="1"/>
  <c r="T14" i="4" s="1"/>
  <c r="C78" i="4"/>
  <c r="Q14" i="4"/>
  <c r="H197" i="3"/>
  <c r="I198" i="3" s="1"/>
  <c r="M14" i="4"/>
  <c r="O14" i="4"/>
  <c r="P14" i="4" s="1"/>
  <c r="D14" i="4"/>
  <c r="C82" i="4"/>
  <c r="C84" i="4" s="1"/>
  <c r="K78" i="4"/>
  <c r="R14" i="4" l="1"/>
  <c r="N14" i="4"/>
  <c r="D10" i="4"/>
  <c r="J17" i="4"/>
  <c r="D16" i="4"/>
  <c r="F17" i="4"/>
  <c r="F18" i="4"/>
  <c r="AB17" i="4"/>
  <c r="H17" i="4"/>
  <c r="D11" i="4"/>
  <c r="C19" i="4"/>
  <c r="C20" i="4" s="1"/>
  <c r="D9" i="4"/>
  <c r="J18" i="4"/>
  <c r="V17" i="4"/>
  <c r="X17" i="4"/>
  <c r="L18" i="4"/>
  <c r="D15" i="4"/>
  <c r="L17" i="4"/>
  <c r="D13" i="4"/>
  <c r="Z17" i="4"/>
  <c r="D12" i="4"/>
  <c r="H18" i="4"/>
  <c r="P17" i="4"/>
  <c r="N17" i="4"/>
  <c r="M19" i="4"/>
  <c r="M18" i="4"/>
  <c r="Q19" i="4"/>
  <c r="R17" i="4"/>
  <c r="T17" i="4" l="1"/>
  <c r="S19" i="4"/>
  <c r="O19" i="4"/>
  <c r="AI19" i="4" s="1"/>
  <c r="M20" i="4"/>
  <c r="N18" i="4"/>
  <c r="O18" i="4"/>
  <c r="O20" i="4" l="1"/>
  <c r="Q20" i="4" s="1"/>
  <c r="S20" i="4" s="1"/>
  <c r="U20" i="4" s="1"/>
  <c r="W20" i="4" s="1"/>
  <c r="Y20" i="4" s="1"/>
  <c r="AA20" i="4" s="1"/>
  <c r="P18" i="4"/>
  <c r="Q18" i="4"/>
  <c r="S18" i="4" s="1"/>
  <c r="U18" i="4" s="1"/>
  <c r="W18" i="4" s="1"/>
  <c r="Y18" i="4" s="1"/>
  <c r="AA18" i="4" s="1"/>
  <c r="AI21" i="4" s="1"/>
  <c r="AF18" i="4" l="1"/>
  <c r="AC18" i="4"/>
  <c r="AE18" i="4"/>
  <c r="AD18" i="4"/>
</calcChain>
</file>

<file path=xl/sharedStrings.xml><?xml version="1.0" encoding="utf-8"?>
<sst xmlns="http://schemas.openxmlformats.org/spreadsheetml/2006/main" count="13569" uniqueCount="8607">
  <si>
    <t>Obra:</t>
  </si>
  <si>
    <t>Local:</t>
  </si>
  <si>
    <t>Data:</t>
  </si>
  <si>
    <t>OBJETO</t>
  </si>
  <si>
    <t xml:space="preserve">                    </t>
  </si>
  <si>
    <t>Parecer técnico</t>
  </si>
  <si>
    <t>un</t>
  </si>
  <si>
    <t>COM DESONERAÇÃO</t>
  </si>
  <si>
    <t>ITEM</t>
  </si>
  <si>
    <t>LOCAL</t>
  </si>
  <si>
    <t>FONTE</t>
  </si>
  <si>
    <t>CÓDIGO</t>
  </si>
  <si>
    <t>DESCRIÇÃO</t>
  </si>
  <si>
    <t>UNID.</t>
  </si>
  <si>
    <t>QUANT.</t>
  </si>
  <si>
    <t>VALOR UNIT.</t>
  </si>
  <si>
    <t>Projeto de instalações elétricas</t>
  </si>
  <si>
    <t>Projeto executivo</t>
  </si>
  <si>
    <t>Projeto executivo de arquitetura em formato A1</t>
  </si>
  <si>
    <t>Projeto executivo de arquitetura em formato A0</t>
  </si>
  <si>
    <t>Projeto executivo de estrutura em formato A1</t>
  </si>
  <si>
    <t>Projeto executivo de estrutura em formato A0</t>
  </si>
  <si>
    <t>Projeto executivo de instalações hidráulicas em formato A1</t>
  </si>
  <si>
    <t>Projeto executivo de instalações hidráulicas em formato A0</t>
  </si>
  <si>
    <t>Projeto executivo de instalações elétricas em formato A1</t>
  </si>
  <si>
    <t>Projeto executivo de instalações elétricas em formato A0</t>
  </si>
  <si>
    <t>Levantamento topográfico e geofísico</t>
  </si>
  <si>
    <t>tx</t>
  </si>
  <si>
    <t>m²</t>
  </si>
  <si>
    <t>TOTAL</t>
  </si>
  <si>
    <t>Levantamento planimétrico cadastral com áreas até 50% de ocupação - área acima de 20.000 m² até 200.000 m²</t>
  </si>
  <si>
    <t>Levantamento planimétrico cadastral com áreas até 50% de ocupação - área acima de 200.000 m²</t>
  </si>
  <si>
    <t>Levantamento planimétrico cadastral com áreas acima de 50% de ocupação - área acima de 20.000 m² até 200.000 m²</t>
  </si>
  <si>
    <t>Levantamento planimétrico cadastral com áreas acima de 50% de ocupação - área acima de 200.000 m²</t>
  </si>
  <si>
    <t>Levantamento planialtimétrico cadastral com áreas até 50% de ocupação - área acima de 20.000 m² até 200.000 m²</t>
  </si>
  <si>
    <t>Levantamento planialtimétrico cadastral com áreas até 50% de ocupação - área acima de 200.000 m²</t>
  </si>
  <si>
    <t>DEMONSTRATIVO DO BDI</t>
  </si>
  <si>
    <t>Levantamento planialtimétrico cadastral com áreas acima de 50% de ocupação - área acima de 20.000 m² até 200.000 m²</t>
  </si>
  <si>
    <t>Levantamento planialtimétrico cadastral com áreas acima de 50% de ocupação - área acima de 200.000 m²</t>
  </si>
  <si>
    <t>Levantamento planialtimétrico cadastral em área rural acima de 2 até 5 alqueires</t>
  </si>
  <si>
    <t>Levantamento planialtimétrico cadastral em área rural acima de 5 até 10 alqueires</t>
  </si>
  <si>
    <t>Levantamento planialtimétrico cadastral em área rural acima de 10 alqueires</t>
  </si>
  <si>
    <t>km</t>
  </si>
  <si>
    <t>Estudo geotécnico (sondagem)</t>
  </si>
  <si>
    <t>PREFEITURA MUNICIPAL DE AMPARO</t>
  </si>
  <si>
    <t>Sondagem do terreno a trado</t>
  </si>
  <si>
    <t>m</t>
  </si>
  <si>
    <t>Sondagem do terreno à percussão (mínimo de 30 m)</t>
  </si>
  <si>
    <t>Sondagem do terreno rotativa em solo</t>
  </si>
  <si>
    <t>Sondagem do terreno rotativa em rocha</t>
  </si>
  <si>
    <t>Sondagem do terreno à percussão com a utilização de torquímetro (mínimo de 30 m)</t>
  </si>
  <si>
    <t>COMPONENTES DO BDI</t>
  </si>
  <si>
    <t>Poço profundo</t>
  </si>
  <si>
    <t>m³</t>
  </si>
  <si>
    <t>Análise físico-química e bacteriológica da água para poço profundo</t>
  </si>
  <si>
    <t>cj</t>
  </si>
  <si>
    <t>Desinfecção de poço profundo</t>
  </si>
  <si>
    <t>TAXA</t>
  </si>
  <si>
    <t>AC</t>
  </si>
  <si>
    <t>TAXA ADMINISTRAÇÃO CENTRAL</t>
  </si>
  <si>
    <t>h</t>
  </si>
  <si>
    <t>DF</t>
  </si>
  <si>
    <t>TAXA DAS DESPESAS FINANCEIRAS</t>
  </si>
  <si>
    <t>R</t>
  </si>
  <si>
    <t>TAXA DE RISCO / SEGURO / GARANTIA</t>
  </si>
  <si>
    <t>I</t>
  </si>
  <si>
    <t>TAXA DE TRIBUTOS</t>
  </si>
  <si>
    <t>L</t>
  </si>
  <si>
    <t>TAXA DE LUCRO</t>
  </si>
  <si>
    <t>BOLETIM REFERENCIAL DE CUSTOS - TABELA DE SERVIÇOS COM DESONERAÇÃO</t>
  </si>
  <si>
    <t>LDI  =</t>
  </si>
  <si>
    <t xml:space="preserve"> ((((1+AC/100)*(1+DF/100)*(1+R/100)*(1+L/100))/(1-(I/100)))-1)*100 = </t>
  </si>
  <si>
    <t>Tratamento, recuperação e trabalhos especiais em concreto</t>
  </si>
  <si>
    <t>Limpeza de armadura com escova de aço</t>
  </si>
  <si>
    <t>Preparo de ponte de aderência com adesivo a base de epóxi</t>
  </si>
  <si>
    <t>Tratamento de armadura com produto anticorrosivo a base de zinco</t>
  </si>
  <si>
    <t>Corte de concreto deteriorado inclusive remoção dos detritos</t>
  </si>
  <si>
    <t>Demarcação de área com disco de corte diamantado</t>
  </si>
  <si>
    <t>Corte vertical em concreto armado, espessura de 15 cm</t>
  </si>
  <si>
    <t>Projeto e implementação de gerenciamento integrado de resíduos sólidos e gestão de perdas</t>
  </si>
  <si>
    <t>Projeto e implementação de educação ambiental</t>
  </si>
  <si>
    <t>Laudo de caracterização de vegetação</t>
  </si>
  <si>
    <t>Laudo de caracterização da fauna associada à flora</t>
  </si>
  <si>
    <t>Projeto e implementação de monitoramento da fauna durante a obra</t>
  </si>
  <si>
    <t>Laudo de autodepuração</t>
  </si>
  <si>
    <t>Construção provisória</t>
  </si>
  <si>
    <t>Construção provisória em madeira - fornecimento e montagem</t>
  </si>
  <si>
    <t>Sanitário/vestiário provisório em alvenaria</t>
  </si>
  <si>
    <t>unxmês</t>
  </si>
  <si>
    <t>Desmobilização de construção provisória</t>
  </si>
  <si>
    <t>1.1</t>
  </si>
  <si>
    <t>Container</t>
  </si>
  <si>
    <t>CPOS</t>
  </si>
  <si>
    <t>Tapume, vedação e proteções diversas</t>
  </si>
  <si>
    <t>Proteção de superfícies em geral com plástico bolha</t>
  </si>
  <si>
    <t>Proteção de fachada com tela de nylon</t>
  </si>
  <si>
    <t>Fechamento provisório de vãos em chapa de madeira compensada</t>
  </si>
  <si>
    <t>Tapume móvel para fechamento de áreas</t>
  </si>
  <si>
    <t>Tapume fixo para fechamento de áreas, com portão</t>
  </si>
  <si>
    <t>Locação de quadros metálicos para plataforma de proteção, inclusive o madeiramento</t>
  </si>
  <si>
    <t>m²xmês</t>
  </si>
  <si>
    <t>Proteção de piso com tecido de aniagem e gesso</t>
  </si>
  <si>
    <t>Tapume fixo em painel OSB - espessura 8 mm</t>
  </si>
  <si>
    <t>Tapume fixo em painel OSB - espessura 10 mm</t>
  </si>
  <si>
    <t>Tapume fixo em painel OSB - espessura 12 mm</t>
  </si>
  <si>
    <t>Montagem e desmontagem de andaime torre metálica com altura até 10 m</t>
  </si>
  <si>
    <t>Montagem e desmontagem de andaime torre metálica com altura superior a 10 m</t>
  </si>
  <si>
    <t>Montagem e desmontagem de andaime tubular fachadeiro com altura até 10 m</t>
  </si>
  <si>
    <t>Montagem e desmontagem de andaime tubular fachadeiro com altura superior a 10 m</t>
  </si>
  <si>
    <t>mxmês</t>
  </si>
  <si>
    <t>Andaime torre metálico (1,5 x 1,5 m) com piso metálico</t>
  </si>
  <si>
    <t>Andaime tubular fachadeiro com piso metálico e sapatas ajustáveis</t>
  </si>
  <si>
    <t>Alocação de equipe, equipamento e ferramental</t>
  </si>
  <si>
    <t>Sinalização de obra</t>
  </si>
  <si>
    <t>Placa de identificação para obra</t>
  </si>
  <si>
    <t>Placa em lona com impressão digital e requadro em metalon</t>
  </si>
  <si>
    <t>Placa em lona com impressão digital e estrutura em madeira</t>
  </si>
  <si>
    <t>Limpeza de terreno</t>
  </si>
  <si>
    <t>CRONOGRAMA FÍSICO FINANCEIRO</t>
  </si>
  <si>
    <t>Corte e derrubada de eucalípto (1° corte) - idade até 4 anos</t>
  </si>
  <si>
    <t>Corte e derrubada de eucalípto (1° corte) - idade acima de 4 anos</t>
  </si>
  <si>
    <t>Locação de obra</t>
  </si>
  <si>
    <t>Locação de obra de edificação</t>
  </si>
  <si>
    <t>Locação de rede de canalização</t>
  </si>
  <si>
    <t>Locação para muros, cercas e alambrados</t>
  </si>
  <si>
    <t>Locação de vias, calçadas, tanques e lagoas</t>
  </si>
  <si>
    <t>Demolição de concreto, lastro, mistura e afins</t>
  </si>
  <si>
    <t>1.2</t>
  </si>
  <si>
    <t>Demolição manual de concreto simples</t>
  </si>
  <si>
    <t>Demolição manual de concreto armado</t>
  </si>
  <si>
    <t>Demolição manual de lajes pré-moldadas, incluindo revestimento</t>
  </si>
  <si>
    <t>Demolição mecanizada de concreto armado, inclusive fragmentação e acomodação do material</t>
  </si>
  <si>
    <t>Demolição mecanizada de concreto simples, inclusive fragmentação e acomodação do material</t>
  </si>
  <si>
    <t>Demolição mecanizada de pavimento ou piso em concreto, inclusive fragmentação e acomodação do material</t>
  </si>
  <si>
    <t>Demolição mecanizada de sarjeta ou sarjetão, inclusive fragmentação e acomodação do material</t>
  </si>
  <si>
    <t>Demolição de alvenaria</t>
  </si>
  <si>
    <t>Demolição manual de alvenaria de fundação/embasamento</t>
  </si>
  <si>
    <t>Demolição manual de alvenaria de elevação ou elemento vazado, incluindo revestimento</t>
  </si>
  <si>
    <t>Demolição de revestimento em massa</t>
  </si>
  <si>
    <t>Apicoamento manual de piso, parede ou teto</t>
  </si>
  <si>
    <t>Demolição manual de revestimento em massa de parede ou teto</t>
  </si>
  <si>
    <t>Demolição manual de revestimento em massa de piso</t>
  </si>
  <si>
    <t>Demolição de revestimento cerâmico e ladrilho hidráulico</t>
  </si>
  <si>
    <t>Demolição manual de revestimento cerâmico, incluindo a base</t>
  </si>
  <si>
    <t>Demolição manual de revestimento em ladrilho hidráulico, incluindo a base</t>
  </si>
  <si>
    <t>1.3</t>
  </si>
  <si>
    <t>Demolição de revestimento sintético</t>
  </si>
  <si>
    <t>Demolição manual de revestimento sintético, incluindo a base</t>
  </si>
  <si>
    <t>Demolição de revestimento em pedra e blocos maciços</t>
  </si>
  <si>
    <t>Desmonte (levantamento) mecanizado de pavimento em paralelepípedo ou lajota de concreto, inclusive acomodação do material</t>
  </si>
  <si>
    <t>Demolição de revestimento asfáltico</t>
  </si>
  <si>
    <t>Demolição (levantamento) mecanizada de pavimento asfáltico, inclusive fragmentação e acomodação do material</t>
  </si>
  <si>
    <t>Fresagem de pavimento asfáltico com espessura até 5 cm, inclusive acomodação do material</t>
  </si>
  <si>
    <t>Demolição manual de forro em estuque, inclusive sistema de fixação/tarugamento</t>
  </si>
  <si>
    <t>Demolição manual de forro qualquer, inclusive sistema de fixação/tarugamento</t>
  </si>
  <si>
    <t>Demolição manual de forro em gesso, inclusive sistema de fixação</t>
  </si>
  <si>
    <t>Demolição de impermeabilização e afins</t>
  </si>
  <si>
    <t>Demolição manual de camada impermeabilizante</t>
  </si>
  <si>
    <t>Remoção manual de junta de dilatação ou retração, inclusive apoio</t>
  </si>
  <si>
    <t>Remoção de pintura em rodapé, baguete ou moldura com lixa</t>
  </si>
  <si>
    <t>Remoção de pintura em rodapé, baguete ou moldura com produto químico</t>
  </si>
  <si>
    <t>Remoção de caiação ou tinta mineral impermeável</t>
  </si>
  <si>
    <t>Remoção de pintura em superfícies de madeira e/ou metálicas com produtos químicos</t>
  </si>
  <si>
    <t>Remoção de pintura em superfícies de madeira e/ou metálicas com lixamento</t>
  </si>
  <si>
    <t>Remoção de pintura em massa com produtos químicos</t>
  </si>
  <si>
    <t>Remoção de pintura em massa com lixamento</t>
  </si>
  <si>
    <t>Item</t>
  </si>
  <si>
    <t>ETAPAS DA OBRA</t>
  </si>
  <si>
    <t>Retirada de fechamento e elemento divisor</t>
  </si>
  <si>
    <t>Retirada de divisória em placa de madeira ou fibrocimento tarugada</t>
  </si>
  <si>
    <t>Retirada de divisória em placa de madeira ou fibrocimento com montantes metálicos</t>
  </si>
  <si>
    <t>Retirada de divisória em placa de concreto, granito, granilite ou mármore</t>
  </si>
  <si>
    <t>Retirada de fechamento em placas pré-moldadas, inclusive pilares</t>
  </si>
  <si>
    <t>Retirada de barreira de proteção com arame de alta segurança, simples ou duplo</t>
  </si>
  <si>
    <t>VALORES R$</t>
  </si>
  <si>
    <t>Retirada de cerca</t>
  </si>
  <si>
    <t>Retirada de elementos de estrutura (concreto, ferro, alumínio e madeira)</t>
  </si>
  <si>
    <t>PERCENTUAL</t>
  </si>
  <si>
    <t>MÊS  1</t>
  </si>
  <si>
    <t>MÊS  2</t>
  </si>
  <si>
    <t>Retirada de peças lineares em madeira com seção até 60 cm²</t>
  </si>
  <si>
    <t>Retirada de peças lineares em madeira com seção superior a 60 cm²</t>
  </si>
  <si>
    <t>MÊS 3</t>
  </si>
  <si>
    <t>Retirada de estrutura em madeira tesoura - telhas de barro</t>
  </si>
  <si>
    <t>Retirada de estrutura em madeira tesoura - telhas perfil qualquer</t>
  </si>
  <si>
    <t>Retirada de estrutura em madeira pontaletada - telhas de barro</t>
  </si>
  <si>
    <t>MÊS 4</t>
  </si>
  <si>
    <t>Retirada de estrutura em madeira pontaletada - telhas perfil qualquer</t>
  </si>
  <si>
    <t>Retirada de estrutura metálica</t>
  </si>
  <si>
    <t>kg</t>
  </si>
  <si>
    <t>MÊS 5</t>
  </si>
  <si>
    <t>Retirada de telhamento e proteção</t>
  </si>
  <si>
    <t>Retirada de telhamento em barro</t>
  </si>
  <si>
    <t>MÊS 6</t>
  </si>
  <si>
    <t>Retirada de telhamento perfil e material qualquer, exceto barro</t>
  </si>
  <si>
    <t>Retirada de cumeeira ou espigão em barro</t>
  </si>
  <si>
    <t>Retirada de cumeeira, espigão ou rufo perfil qualquer</t>
  </si>
  <si>
    <t>Retirada de domo de acrílico, inclusive perfis metálicos de fixação</t>
  </si>
  <si>
    <t>Retirada de revestimento em pedra e blocos maciços</t>
  </si>
  <si>
    <t>Retirada de revestimento em pedra, granito ou mármore, em parede ou fachada</t>
  </si>
  <si>
    <t>Retirada de revestimento em pedra, granito ou mármore, em piso</t>
  </si>
  <si>
    <t>Retirada de soleira ou peitoril em pedra, granito ou mármore</t>
  </si>
  <si>
    <t>Retirada de degrau em pedra, granito ou mármore</t>
  </si>
  <si>
    <t>Retirada de rodapé em pedra, granito ou mármore</t>
  </si>
  <si>
    <t>Retirada de revestimentos em madeira</t>
  </si>
  <si>
    <t>Retirada de revestimento em lambris de madeira</t>
  </si>
  <si>
    <t>Retirada de piso em tacos de madeira</t>
  </si>
  <si>
    <t>Retirada de soalho somente o tablado</t>
  </si>
  <si>
    <t>Retirada de soalho inclusive vigamento</t>
  </si>
  <si>
    <t>Retirada de degrau em madeira</t>
  </si>
  <si>
    <t>Retirada de rodapé inclusive cordão em madeira</t>
  </si>
  <si>
    <t>Retirada de revestimentos sintéticos e metálicos</t>
  </si>
  <si>
    <t>Retirada de revestimento em lambris metálicos</t>
  </si>
  <si>
    <t>Retirada de piso em material sintético assentado a cola</t>
  </si>
  <si>
    <t>Retirada de degrau em material sintético assentado a cola</t>
  </si>
  <si>
    <t>Retirada de rodapé inclusive cordão em material sintético</t>
  </si>
  <si>
    <t>Retirada de piso elevado telescópico metálico, inclusive estrutura de sustentação</t>
  </si>
  <si>
    <t>Retirada de forro qualquer em placas ou tiras fixadas</t>
  </si>
  <si>
    <t>Retirada de forro qualquer em placas ou tiras apoiadas</t>
  </si>
  <si>
    <t>Retirada de esquadria e elemento de madeira</t>
  </si>
  <si>
    <t>Retirada de folha de esquadria em madeira</t>
  </si>
  <si>
    <t>Retirada de guarnição, moldura e peças lineares em madeira, fixadas</t>
  </si>
  <si>
    <t>Retirada de batente com guarnição e peças lineares em madeira, chumbados</t>
  </si>
  <si>
    <t>Retirada de esquadria e elementos metálicos</t>
  </si>
  <si>
    <t>Retirada de esquadria metálica em geral</t>
  </si>
  <si>
    <t>Retirada de folha de esquadria metálica</t>
  </si>
  <si>
    <t>Retirada de batente, corrimão ou peças lineares metálicas, chumbados</t>
  </si>
  <si>
    <t>Retirada de batente, corrimão ou peças lineares metálicas, fixados</t>
  </si>
  <si>
    <t>Retirada de guarda-corpo ou gradil em geral</t>
  </si>
  <si>
    <t>Retirada de escada de marinheiro com ou sem guarda-corpo</t>
  </si>
  <si>
    <t>Retirada de poste ou sistema de sustentação para alambrado ou fechamento</t>
  </si>
  <si>
    <t>Retirada de entelamento metálico em geral</t>
  </si>
  <si>
    <t>Retirada de ferragens e acessórios para esquadrias</t>
  </si>
  <si>
    <t>Retirada de fechadura ou fecho de embutir</t>
  </si>
  <si>
    <t>Retirada de fechadura ou fecho de sobrepor</t>
  </si>
  <si>
    <t>Retirada de dobradiça</t>
  </si>
  <si>
    <t>Retirada de peça ou acessório complementar em geral de esquadria</t>
  </si>
  <si>
    <t>Retirada de aparelhos, metais sanitários e registro</t>
  </si>
  <si>
    <t>Retirada de aparelho sanitário incluindo acessórios</t>
  </si>
  <si>
    <t>Retirada de bancada incluindo pertences</t>
  </si>
  <si>
    <t>Retirada de complemento sanitário chumbado</t>
  </si>
  <si>
    <t>Retirada de complemento sanitário fixado ou de sobrepor</t>
  </si>
  <si>
    <t>Retirada de registro ou válvula embutidos</t>
  </si>
  <si>
    <t>Retirada de registro ou válvula aparentes</t>
  </si>
  <si>
    <t>Retirada de purificador/bebedouro</t>
  </si>
  <si>
    <t>Retirada de torneira ou chuveiro</t>
  </si>
  <si>
    <t>Retirada de sifão ou metais sanitários diversos</t>
  </si>
  <si>
    <t>Retirada de caixa de descarga de sobrepor ou acoplada</t>
  </si>
  <si>
    <t>Retirada de aparelhos elétricos e hidráulicos</t>
  </si>
  <si>
    <t>Retirada de conjunto motor-bomba</t>
  </si>
  <si>
    <t>Retirada de motor de bomba de recalque</t>
  </si>
  <si>
    <t>Retirada de impermeabilização e afins</t>
  </si>
  <si>
    <t>Retirada de isolamento térmico com material monolítico</t>
  </si>
  <si>
    <t>Retirada de isolamento térmico com material em panos</t>
  </si>
  <si>
    <t>Retirada de vidro</t>
  </si>
  <si>
    <t>Retirada de vidro ou espelho com raspagem da massa ou retirada de baguete</t>
  </si>
  <si>
    <t>Retirada de esquadria em vidro</t>
  </si>
  <si>
    <t>Retirada em instalação elétrica - letra A até B</t>
  </si>
  <si>
    <t>Remoção de aparelho de iluminação ou projetor fixo em teto, piso ou parede</t>
  </si>
  <si>
    <t>Remoção de aparelho de iluminação ou projetor fixo em poste ou braço</t>
  </si>
  <si>
    <t>Remoção de suporte tipo braquet</t>
  </si>
  <si>
    <t>Remoção de barramento de cobre</t>
  </si>
  <si>
    <t>Remoção de base de disjuntor tipo QUIK-LAG</t>
  </si>
  <si>
    <t>Remoção de base de fusível tipo DIAZED</t>
  </si>
  <si>
    <t>Remoção de base ou chave para fusível NH tipo tripolar</t>
  </si>
  <si>
    <t>Remoção de base ou chave para fusível NH tipo unipolar</t>
  </si>
  <si>
    <t>Remoção de braçadeira para passagem de cordoalha</t>
  </si>
  <si>
    <t>Remoção de bucha de passagem interna ou externa</t>
  </si>
  <si>
    <t>Remoção de bucha de passagem para neutro</t>
  </si>
  <si>
    <t>Retirada em instalação elétrica - letra C</t>
  </si>
  <si>
    <t>Remoção de cabeçote em rede de telefonia</t>
  </si>
  <si>
    <t>Remoção de caixa de entrada de energia padrão medição indireta completa</t>
  </si>
  <si>
    <t>Remoção de caixa de entrada de energia padrão residencial completa</t>
  </si>
  <si>
    <t>Remoção de caixa de entrada telefônica completa</t>
  </si>
  <si>
    <t>Remoção de caixa de medição padrão completa</t>
  </si>
  <si>
    <t>Remoção de caixa estampada</t>
  </si>
  <si>
    <t>Remoção de caixa para fusível ou tomada instalada em perfilado</t>
  </si>
  <si>
    <t>Remoção de caixa para transformador de corrente</t>
  </si>
  <si>
    <t>Remoção de cantoneira metálica</t>
  </si>
  <si>
    <t>Remoção de chapa de ferro para bucha de passagem</t>
  </si>
  <si>
    <t>Remoção de chave automática da bóia</t>
  </si>
  <si>
    <t>Remoção de chave base de mármore ou ardósia</t>
  </si>
  <si>
    <t>Remoção de chave de ação rápida comando frontal montado em painel</t>
  </si>
  <si>
    <t>Remoção de chave fusível indicadora tipo Matheus</t>
  </si>
  <si>
    <t>Remoção de chave seccionadora tripolar seca mecanismo de manobra frontal</t>
  </si>
  <si>
    <t>Remoção de chave tipo Pacco rotativo</t>
  </si>
  <si>
    <t>Remoção de cinta de fixação de eletroduto ou sela para cruzeta em poste</t>
  </si>
  <si>
    <t>Remoção de condulete</t>
  </si>
  <si>
    <t>Remoção de condutor aparente diâmetro externo acima de 6,5 mm</t>
  </si>
  <si>
    <t>Remoção de condutor aparente diâmetro externo até 6,5 mm</t>
  </si>
  <si>
    <t>Remoção de condutor embutido diâmetro externo acima de 6,5 mm</t>
  </si>
  <si>
    <t>Remoção de condutor embutido diâmetro externo até 6,5 mm</t>
  </si>
  <si>
    <t>Remoção de condutor especial</t>
  </si>
  <si>
    <t>Remoção de cordoalha ou cabo de cobre nu</t>
  </si>
  <si>
    <t>Remoção de contator magnético para comando de bomba</t>
  </si>
  <si>
    <t>Remoção de corrente para pendentes</t>
  </si>
  <si>
    <t>Remoção de cruzeta de ferro para fixação de projetores</t>
  </si>
  <si>
    <t>Remoção de cruzeta de madeira</t>
  </si>
  <si>
    <t>Retirada em instalação elétrica - letra D até I</t>
  </si>
  <si>
    <t>Remoção de disjuntor de volume normal ou reduzido</t>
  </si>
  <si>
    <t>Remoção de disjuntor a seco aberto tripolar, 600 V de 800 A</t>
  </si>
  <si>
    <t>Remoção de fundo de quadro de distribuição ou caixa de passagem</t>
  </si>
  <si>
    <t>Remoção de gancho de sustentação de luminária em perfilado</t>
  </si>
  <si>
    <t>Remoção de interruptores, tomadas, botão de campainha ou cigarra</t>
  </si>
  <si>
    <t>Remoção de isolador tipo castanha e gancho de sustentação</t>
  </si>
  <si>
    <t>Remoção de isolador tipo disco completo e gancho de suspensão</t>
  </si>
  <si>
    <t>Remoção de isolador tipo pino, inclusive o pino</t>
  </si>
  <si>
    <t>Retirada em instalação elétrica - letra J até N</t>
  </si>
  <si>
    <t>Remoção de janela de ventilação, iluminação ou ventilação e iluminação padrão</t>
  </si>
  <si>
    <t>Remoção de lâmpada</t>
  </si>
  <si>
    <t>Remoção de luz de obstáculo</t>
  </si>
  <si>
    <t>Remoção de manopla de comando de disjuntor</t>
  </si>
  <si>
    <t>Remoção de mão francesa</t>
  </si>
  <si>
    <t>Remoção de terminal modular (mufla) tripolar ou unipolar</t>
  </si>
  <si>
    <t>Retirada em instalação elétrica - letra O até S</t>
  </si>
  <si>
    <t>Remoção de óleo de disjuntor ou transformador</t>
  </si>
  <si>
    <t>l</t>
  </si>
  <si>
    <t>Remoção de pára-raios tipo cristal-valve em cabine primária</t>
  </si>
  <si>
    <t>Remoção de pára-raios tipo cristal-valve em poste singelo ou estaleiro</t>
  </si>
  <si>
    <t>Remoção de perfilado</t>
  </si>
  <si>
    <t>Remoção de porta de quadro ou painel</t>
  </si>
  <si>
    <t>Remoção de poste de concreto</t>
  </si>
  <si>
    <t>Remoção de poste metálico</t>
  </si>
  <si>
    <t>Remoção de poste de madeira</t>
  </si>
  <si>
    <t>Remoção de quadro de distribuição, chamada ou caixa de passagem</t>
  </si>
  <si>
    <t>TOTAL ACUMULADO</t>
  </si>
  <si>
    <t>Remoção de reator para lâmpada</t>
  </si>
  <si>
    <t>Remoção de reator para lâmpada fixo em poste</t>
  </si>
  <si>
    <t>Remoção de relé</t>
  </si>
  <si>
    <t>Remoção de roldana</t>
  </si>
  <si>
    <t>Remoção de soquete</t>
  </si>
  <si>
    <t>Remoção de suporte de transformador em poste singelo ou estaleiro</t>
  </si>
  <si>
    <t>Retirada em instalação elétrica - letra T até o final</t>
  </si>
  <si>
    <t>Remoção de terminal ou conector para cabos</t>
  </si>
  <si>
    <t>Remoção de transformador de potência em cabine primária</t>
  </si>
  <si>
    <t>Remoção de transformador de potencial completo (pequeno)</t>
  </si>
  <si>
    <t>Remoção de transformador de potência trifásico até 225 kVA, a óleo, em poste singelo</t>
  </si>
  <si>
    <t>Remoção de tubulação elétrica aparente com diâmetro externo acima de 50 mm</t>
  </si>
  <si>
    <t>Remoção de vergalhão</t>
  </si>
  <si>
    <t>Retirada em instalação hidráulica</t>
  </si>
  <si>
    <t>BDI 25%</t>
  </si>
  <si>
    <t>Remoção de calha ou rufo</t>
  </si>
  <si>
    <t>Remoção de condutor aparente</t>
  </si>
  <si>
    <t>Remoção de tubulação hidráulica em geral, incluindo conexões, caixas e ralos</t>
  </si>
  <si>
    <t>Remoção de hidrante de parede completo</t>
  </si>
  <si>
    <t>Remoção de reservatório em fibrocimento até 1000 litros</t>
  </si>
  <si>
    <t>Retirada em instalação de combate a incêndio</t>
  </si>
  <si>
    <t>Retirada de bico de sprinkler</t>
  </si>
  <si>
    <t>Retirada de sistema e equipamento de conforto mecânico</t>
  </si>
  <si>
    <t>Retirada de aparelho de ar condicionado portátil</t>
  </si>
  <si>
    <t>Retirada de soleira ou peitoril em geral</t>
  </si>
  <si>
    <t>Retirada manual de guia pré-moldada, inclusive limpeza e empilhamento</t>
  </si>
  <si>
    <t>Retirada manual de paralelepípedo ou lajota de concreto, inclusive limpeza e empilhamento</t>
  </si>
  <si>
    <t>Transporte de material solto</t>
  </si>
  <si>
    <t>Transporte manual horizontal e/ou vertical de entulho até o local de despejo - ensacado</t>
  </si>
  <si>
    <t>Transporte comercial, carreteiro e aluguel</t>
  </si>
  <si>
    <t>Remoção de entulho separado de obra com caçamba metálica - terra, alvenaria, concreto, argamassa, madeira, papel, plástico ou metal</t>
  </si>
  <si>
    <t>TOTAL GERAL</t>
  </si>
  <si>
    <t>Remoção de entulho de obra com caçamba metálica - material rejeitado e misturado por vegetação, isopor, manta asfáltica e lã de vidro</t>
  </si>
  <si>
    <t>Transporte mecanizado de material solto</t>
  </si>
  <si>
    <t>Transporte de entulho, para distâncias superiores ao 3° km até o 5° km</t>
  </si>
  <si>
    <t>Transporte de entulho, para distâncias superiores ao 5° km até o 10° km</t>
  </si>
  <si>
    <t>Transporte de entulho, para distâncias superiores ao 10° km até o 15° km</t>
  </si>
  <si>
    <t>Transporte de entulho, para distâncias superiores ao 15° km até o 20° km</t>
  </si>
  <si>
    <t>Transporte de entulho, para distâncias superiores ao 20° km</t>
  </si>
  <si>
    <t>m³xkm</t>
  </si>
  <si>
    <t>Transporte mecanizado de solo</t>
  </si>
  <si>
    <t>Transporte de solo de 1ª e 2ª categoria por caminhão até o 2° km</t>
  </si>
  <si>
    <t>Transporte de solo brejoso por caminhão até o 2° km</t>
  </si>
  <si>
    <t>Transporte de solo de 1ª e 2ª categoria por caminhão para distâncias superiores ao 2° km até o 3° km</t>
  </si>
  <si>
    <t>Transporte de solo brejoso por caminhão para distâncias superiores ao 2° km até o 3° km</t>
  </si>
  <si>
    <t>Transporte de solo de 1ª e 2ª categoria por caminhão para distâncias superiores ao 3° km até o 5° km</t>
  </si>
  <si>
    <t>Transporte de solo brejoso por caminhão para distâncias superiores ao 3° km até o 5° km</t>
  </si>
  <si>
    <t>Transporte de solo de 1ª e 2ª categoria por caminhão para distâncias superiores ao 5° km até o 10° km</t>
  </si>
  <si>
    <t>Transporte de solo brejoso por caminhão para distâncias superiores ao 5° km até o 10° km</t>
  </si>
  <si>
    <t>Transporte de solo de 1ª e 2ª categoria por caminhão para distâncias superiores ao 10° km até o 15° km</t>
  </si>
  <si>
    <t>Transporte de solo brejoso por caminhão para distâncias superiores ao 10° km até o 15° km</t>
  </si>
  <si>
    <t>Transporte de solo de 1ª e 2ª categoria por caminhão para distâncias superiores ao 15° km até o 20° km</t>
  </si>
  <si>
    <t>Transporte de solo brejoso por caminhão para distâncias superiores ao 15° km até o 20° km</t>
  </si>
  <si>
    <t>Transporte de solo de 1ª e 2ª categoria por caminhão para distâncias superiores ao 20° km</t>
  </si>
  <si>
    <t>Transporte de solo brejoso por caminhão para distâncias superiores ao 20° km</t>
  </si>
  <si>
    <t>Carregamento mecanizado de solo de 1ª e 2ª categoria</t>
  </si>
  <si>
    <t>Escavação manual em campo aberto de solo, exceto rocha</t>
  </si>
  <si>
    <t>Escavação manual em solo de 1ª e 2ª categoria em campo aberto</t>
  </si>
  <si>
    <t>Escavação manual em solo brejoso em campo aberto</t>
  </si>
  <si>
    <t>Escavação manual em valas e buracos de solo, exceto rocha</t>
  </si>
  <si>
    <t>Reaterro manual sem fornecimento de material</t>
  </si>
  <si>
    <t>Reaterro manual para simples regularização sem compactação</t>
  </si>
  <si>
    <t>Reaterro manual apiloado sem controle de compactação</t>
  </si>
  <si>
    <t>Reaterro manual com adição de 2% de cimento</t>
  </si>
  <si>
    <t>Aterro manual sem fornecimento de material</t>
  </si>
  <si>
    <t>Aterro manual apiloado de área interna com maço de 30 kg</t>
  </si>
  <si>
    <t>Carga / carregamento e descarga manual</t>
  </si>
  <si>
    <t>Carga manual de solo</t>
  </si>
  <si>
    <t>Escavação ou corte mecanizados em campo aberto de solo, exceto rocha</t>
  </si>
  <si>
    <t>Escavação e carga mecanizada para exploração de solo em jazida</t>
  </si>
  <si>
    <t>Escavação e carga mecanizada em solo de 1ª categoria, em campo aberto</t>
  </si>
  <si>
    <t>Escavação e carga mecanizada em solo de 2ª categoria, em campo aberto</t>
  </si>
  <si>
    <t>Escavação mecanizada de valas e buracos em solo, exceto rocha</t>
  </si>
  <si>
    <t>Escavação mecanizada em solo brejoso ou turfa</t>
  </si>
  <si>
    <t>Escavação e carga mecanizada em solo brejoso ou turfa</t>
  </si>
  <si>
    <t>Escavação e carga mecanizada em solo vegetal superficial</t>
  </si>
  <si>
    <t>Apiloamento e nivelamento mecanizado de solo</t>
  </si>
  <si>
    <t>Espalhamento de solo em bota-fora com compactação sem controle</t>
  </si>
  <si>
    <t>Reaterro mecanizado sem fornecimento de material</t>
  </si>
  <si>
    <t>Reaterro compactado mecanizado de vala ou cava com compactador</t>
  </si>
  <si>
    <t>Reaterro compactado mecanizado de vala ou cava com rolo, mínimo de 95% PN</t>
  </si>
  <si>
    <t>Aterro mecanizado sem fornecimento de material</t>
  </si>
  <si>
    <t>Compactação de aterro mecanizado mínimo de 95% PN, sem fornecimento de solo em áreas fechadas</t>
  </si>
  <si>
    <t>Compactação de aterro mecanizado mínimo de 95% PN, sem fornecimento de solo em campo aberto</t>
  </si>
  <si>
    <t>Compactação de aterro mecanizado a 100% PN, sem fornecimento de solo em campo aberto</t>
  </si>
  <si>
    <t>Aterro mecanizado por compensação, solo de 1ª categoria em campo aberto, sem compactação do aterro</t>
  </si>
  <si>
    <t>Escoramento</t>
  </si>
  <si>
    <t>Escoramento de solo contínuo</t>
  </si>
  <si>
    <t>Escoramento de solo descontínuo</t>
  </si>
  <si>
    <t>Escoramento de solo pontaletado</t>
  </si>
  <si>
    <t>Escoramento de solo especial</t>
  </si>
  <si>
    <t>Cimbramento</t>
  </si>
  <si>
    <t>Cimbramento em madeira com estroncas de eucalipto</t>
  </si>
  <si>
    <t>Cimbramento em perfil metálico para obras de arte</t>
  </si>
  <si>
    <t>Cimbramento tubular metálico</t>
  </si>
  <si>
    <t>m³xmês</t>
  </si>
  <si>
    <t>Montagem e desmontagem de cimbramento tubular metálico</t>
  </si>
  <si>
    <t>Descimbramento</t>
  </si>
  <si>
    <t>Descimbramento em madeira</t>
  </si>
  <si>
    <t>Dreno com pedra britada</t>
  </si>
  <si>
    <t>Dreno com areia grossa</t>
  </si>
  <si>
    <t>Manta geotêxtil com resistência à tração longitudinal de 16kN/m e transversal de 14kN/m</t>
  </si>
  <si>
    <t>Manta geotêxtil com resistência à tração longitudinal de 31kN/m e transversal de 27kN/m</t>
  </si>
  <si>
    <t>Barbacã em tubo de PVC com diâmetro 50 mm</t>
  </si>
  <si>
    <t>Barbacã em tubo de PVC com diâmetro 75 mm</t>
  </si>
  <si>
    <t>Barbacã em tubo de PVC com diâmetro 100 mm</t>
  </si>
  <si>
    <t>Esgotamento</t>
  </si>
  <si>
    <t>Locação de conjunto de bombeamento a vácuo para rebaixamento de lençol freático, com até 50 ponteiras e potência até 15 HP, mínimo 30 dias</t>
  </si>
  <si>
    <t>cjxdia</t>
  </si>
  <si>
    <t>Esgotamento de águas superficiais com bomba de superfície ou submersa</t>
  </si>
  <si>
    <t>HPxh</t>
  </si>
  <si>
    <t>Contenção</t>
  </si>
  <si>
    <t>Enrocamento com pedra arrumada</t>
  </si>
  <si>
    <t>Enrocamento com pedra assentada</t>
  </si>
  <si>
    <t>Forma em tábua</t>
  </si>
  <si>
    <t>Forma em madeira comum para fundação</t>
  </si>
  <si>
    <t>Forma em madeira comum para estrutura</t>
  </si>
  <si>
    <t>Forma em madeira compensada</t>
  </si>
  <si>
    <t>Forma plana em compensado para estrutura convencional</t>
  </si>
  <si>
    <t>Forma plana em compensado para estrutura aparente</t>
  </si>
  <si>
    <t>Forma curva em compensado para estrutura aparente</t>
  </si>
  <si>
    <t>Forma plana em compensado para obra de arte, sem cimbramento</t>
  </si>
  <si>
    <t>Forma em compensado para encamisamento de tubulão</t>
  </si>
  <si>
    <t>Forma em papelão</t>
  </si>
  <si>
    <t>Forma em tubo de papelão com diâmetro de 25 cm</t>
  </si>
  <si>
    <t>Forma em tubo de papelão com diâmetro de 30 cm</t>
  </si>
  <si>
    <t>Forma em tubo de papelão com diâmetro de 35 cm</t>
  </si>
  <si>
    <t>Forma em tubo de papelão com diâmetro de 40 cm</t>
  </si>
  <si>
    <t>Forma em tubo de papelão com diâmetro de 45 cm</t>
  </si>
  <si>
    <t>Armadura em barra</t>
  </si>
  <si>
    <t>Armadura em barra de aço CA-25 fyk = 250 MPa</t>
  </si>
  <si>
    <t>Armadura em tela</t>
  </si>
  <si>
    <t>Armadura em tela soldada de aço</t>
  </si>
  <si>
    <t>Concreto usinado com controle fck - fornecimento do material</t>
  </si>
  <si>
    <t>Concreto usinado não estrutural - fornecimento do material</t>
  </si>
  <si>
    <t>Concreto usinado não estrutural mínimo 150 kg cimento / m³</t>
  </si>
  <si>
    <t>Concreto usinado não estrutural mínimo 200 kg cimento / m³</t>
  </si>
  <si>
    <t>Concreto usinado não estrutural mínimo 300 kg cimento / m³</t>
  </si>
  <si>
    <t>Concreto executado no local com controle fck - fornecimento do material</t>
  </si>
  <si>
    <t>Concreto não estrutural executado no local - fornecimento do material</t>
  </si>
  <si>
    <t>Concreto não estrutural executado no local, mínimo 150 kg cimento / m³</t>
  </si>
  <si>
    <t>Concreto não estrutural executado no local, mínimo 200 kg cimento / m³</t>
  </si>
  <si>
    <t>Concreto não estrutural executado no local, mínimo 300 kg cimento / m³</t>
  </si>
  <si>
    <t>Concreto e argamassa especial</t>
  </si>
  <si>
    <t>Argamassa em solo e cimento a 5% em peso</t>
  </si>
  <si>
    <t>Argamassa graute expansiva autonivelante de alta resistência</t>
  </si>
  <si>
    <t>Argamassa graute</t>
  </si>
  <si>
    <t>Execução de concreto projetado - consumo de cimento 350 kg/m³</t>
  </si>
  <si>
    <t>Lançamento e aplicação</t>
  </si>
  <si>
    <t>Lançamento, espalhamento e adensamento de concreto ou massa em lastro e/ou enchimento</t>
  </si>
  <si>
    <t>Lançamento e adensamento de concreto ou massa em fundação</t>
  </si>
  <si>
    <t>Lançamento e adensamento de concreto ou massa em estrutura</t>
  </si>
  <si>
    <t>Lançamento e adensamento de concreto ou massa por bombeamento</t>
  </si>
  <si>
    <t>Nivelamento de piso em concreto com acabadora de superfície</t>
  </si>
  <si>
    <t>Lastro de areia</t>
  </si>
  <si>
    <t>Lastro de pedra britada</t>
  </si>
  <si>
    <t>Lona plástica</t>
  </si>
  <si>
    <t>Enchimento de laje com concreto celular com densidade de 1.200 kg/m³</t>
  </si>
  <si>
    <t>Enchimento de laje com tijolos cerâmicos furados</t>
  </si>
  <si>
    <t>Enchimento de nichos em geral, com material proveniente de entulho</t>
  </si>
  <si>
    <t>Lastro e/ou fundação em rachão mecanizado</t>
  </si>
  <si>
    <t>Lastro e/ou fundação em rachão manual</t>
  </si>
  <si>
    <t>Enchimento de nichos em geral, com areia</t>
  </si>
  <si>
    <t>Colchão de areia</t>
  </si>
  <si>
    <t>Enchimento de nichos com poliestireno expandido do tipo P-1</t>
  </si>
  <si>
    <t>Cura química de concreto à base de película emulsionada</t>
  </si>
  <si>
    <t>Corte de junta de dilatação, com serra de disco diamantado para pisos</t>
  </si>
  <si>
    <t>Selante endurecedor de concreto antipó</t>
  </si>
  <si>
    <t>Reparo superficial com argamassa polimérica (tixotrópica), bicomponente</t>
  </si>
  <si>
    <t>Tratamento de fissuras estáveis (não ativas) em elementos de concreto</t>
  </si>
  <si>
    <t>Broca</t>
  </si>
  <si>
    <t>Broca em concreto armado diâmetro de 20 cm - completa</t>
  </si>
  <si>
    <t>Broca em concreto armado diâmetro de 25 cm - completa</t>
  </si>
  <si>
    <t>Broca em concreto armado diâmetro de 30 cm - completa</t>
  </si>
  <si>
    <t>Estaca pré-moldada de concreto</t>
  </si>
  <si>
    <t>Estaca pré-moldada de concreto até 20 t</t>
  </si>
  <si>
    <t>Estaca pré-moldada de concreto até 30 t</t>
  </si>
  <si>
    <t>Estaca pré-moldada de concreto até 40 t</t>
  </si>
  <si>
    <t>Estaca pré-moldada de concreto até 50 t</t>
  </si>
  <si>
    <t>Estaca pré-moldada de concreto até 60 t</t>
  </si>
  <si>
    <t>Estaca pré-moldada de concreto até 70 t</t>
  </si>
  <si>
    <t>Estaca escavada mecanicamente</t>
  </si>
  <si>
    <t>Estaca escavada mecanicamente, diâmetro de 25 cm até 20 t</t>
  </si>
  <si>
    <t>Estaca escavada mecanicamente, diâmetro de 30 cm até 30 t</t>
  </si>
  <si>
    <t>Estaca escavada mecanicamente, diâmetro de 35 cm até 40 t</t>
  </si>
  <si>
    <t>Estaca escavada mecanicamente, diâmetro de 40 cm até 50 t</t>
  </si>
  <si>
    <t>Estaca tipo STRAUSS</t>
  </si>
  <si>
    <t>Estaca tipo Strauss, diâmetro de 25 cm até 20 t</t>
  </si>
  <si>
    <t>Estaca tipo Strauss, diâmetro de 32 cm até 30 t</t>
  </si>
  <si>
    <t>Estaca tipo Strauss, diâmetro de 38 cm até 40 t</t>
  </si>
  <si>
    <t>Estaca tipo Strauss, diâmetro de 45 cm até 60 t</t>
  </si>
  <si>
    <t>Estaca tipo RAIZ</t>
  </si>
  <si>
    <t>Estaca tipo Raiz, diâmetro de 10 cm para 10 t, em solo</t>
  </si>
  <si>
    <t>Estaca tipo Raiz, diâmetro de 12 cm para 15 t, em solo</t>
  </si>
  <si>
    <t>Estaca tipo Raiz, diâmetro de 15 cm para 25 t, em solo</t>
  </si>
  <si>
    <t>Estaca tipo Raiz, diâmetro de 16 cm para 35 t, em solo</t>
  </si>
  <si>
    <t>Estaca tipo Raiz, diâmetro de 20 cm para 50 t, em solo</t>
  </si>
  <si>
    <t>Estaca tipo Raiz, diâmetro de 25 cm para 80 t, em solo</t>
  </si>
  <si>
    <t>Estaca tipo Raiz, diâmetro de 31 cm para 100 t, em solo</t>
  </si>
  <si>
    <t>Estaca tipo Raiz, diâmetro de 40 cm para 130 t, em solo</t>
  </si>
  <si>
    <t>Tubulão</t>
  </si>
  <si>
    <t>Abertura de fuste mecanizado diâmetro de 50 cm</t>
  </si>
  <si>
    <t>Abertura de fuste mecanizado diâmetro de 60 cm</t>
  </si>
  <si>
    <t>Abertura de fuste mecanizado diâmetro de 80 cm</t>
  </si>
  <si>
    <t>Estaca hélice contínua</t>
  </si>
  <si>
    <t>Estaca tipo hélice contínua, diâmetro de 35 cm em solo</t>
  </si>
  <si>
    <t>Estaca tipo hélice contínua, diâmetro de 60 cm em solo</t>
  </si>
  <si>
    <t>Estaca tipo hélice contínua, diâmetro de 30 cm em solo</t>
  </si>
  <si>
    <t>Estaca tipo hélice contínua, diâmetro de 25 cm em solo</t>
  </si>
  <si>
    <t>Estaca tipo hélice contínua, diâmetro de 40 cm em solo</t>
  </si>
  <si>
    <t>Estaca tipo hélice contínua, diâmetro de 50 cm em solo</t>
  </si>
  <si>
    <t>Estaca tipo hélice contínua, diâmetro de 70 cm em solo</t>
  </si>
  <si>
    <t>Estaca tipo hélice contínua, diâmetro de 80 cm em solo</t>
  </si>
  <si>
    <t>Laje pré-fabricada mista em vigotas treliçadas e lajotas</t>
  </si>
  <si>
    <t>Laje pré-fabricada mista em vigotas protendidas e lajotas</t>
  </si>
  <si>
    <t>Pré-laje</t>
  </si>
  <si>
    <t>Pré-laje em painel pré-fabricado treliçado, com EPS, H= 25 cm</t>
  </si>
  <si>
    <t>Pré-laje em painel pré-fabricado treliçado, com EPS, H= 20 cm</t>
  </si>
  <si>
    <t>Pré-laje em painel pré-fabricado treliçado, com EPS, H= 12 cm</t>
  </si>
  <si>
    <t>Pré-laje em painel pré-fabricado treliçado, com EPS, H= 16 cm</t>
  </si>
  <si>
    <t>Pré-laje em painel pré-fabricado treliçado, H= 12 cm</t>
  </si>
  <si>
    <t>Pré-laje em painel pré-fabricado treliçado, H= 16 cm</t>
  </si>
  <si>
    <t>Alvenaria de fundação (embasamento)</t>
  </si>
  <si>
    <t>Alvenaria de embasamento em tijolo maciço comum</t>
  </si>
  <si>
    <t>Alvenaria com tijolo maciço comum ou especial</t>
  </si>
  <si>
    <t>Alvenaria de elevação de 1/4 tijolo maciço comum</t>
  </si>
  <si>
    <t>Alvenaria de elevação de 1/2 tijolo maciço comum</t>
  </si>
  <si>
    <t>Alvenaria de elevação de 1 tijolo maciço comum</t>
  </si>
  <si>
    <t>Alvenaria de elevação de 1 1/2 tijolo maciço comum</t>
  </si>
  <si>
    <t>Alvenaria de elevação de 1/2 tijolo maciço aparente</t>
  </si>
  <si>
    <t>Alvenaria de elevação de 1 tijolo maciço aparente</t>
  </si>
  <si>
    <t>Alvenaria com tijolo laminado aparente</t>
  </si>
  <si>
    <t>Alvenaria de elevação de 1/4 tijolo laminado</t>
  </si>
  <si>
    <t>Alvenaria de elevação de 1/2 tijolo laminado</t>
  </si>
  <si>
    <t>Alvenaria de elevação de 1 tijolo laminado</t>
  </si>
  <si>
    <t>Alvenaria com bloco cerâmico de vedação</t>
  </si>
  <si>
    <t>Alvenaria de bloco cerâmico de vedação, uso revestido, de 9 cm</t>
  </si>
  <si>
    <t>Alvenaria de bloco cerâmico de vedação, uso revestido, de 14 cm</t>
  </si>
  <si>
    <t>Alvenaria de bloco cerâmico de vedação, uso revestido, de 19 cm</t>
  </si>
  <si>
    <t>Alvenaria com bloco cerâmico estrutural</t>
  </si>
  <si>
    <t>Alvenaria de bloco cerâmico estrutural, uso revestido, de 14 cm</t>
  </si>
  <si>
    <t>Alvenaria de bloco cerâmico estrutural, uso revestido, de 19 cm</t>
  </si>
  <si>
    <t>Alvenaria com bloco de concreto de vedação</t>
  </si>
  <si>
    <t>Alvenaria com bloco de concreto estrutural</t>
  </si>
  <si>
    <t>Alvenaria de concreto celular ou sílico calcário</t>
  </si>
  <si>
    <t>Vergas, contravergas e pilaretes de concreto armado</t>
  </si>
  <si>
    <t>Cimalha em concreto com pingadeira</t>
  </si>
  <si>
    <t>Elementos vazados (concreto, cerâmica e vidros)</t>
  </si>
  <si>
    <t>Divisória e fechamento</t>
  </si>
  <si>
    <t>Divisória em placas de granito com espessura de 3 cm</t>
  </si>
  <si>
    <t>Divisória em placas de granilite com espessura de 3 cm</t>
  </si>
  <si>
    <t>Divisória em placas de granilite com espessura de 4 cm</t>
  </si>
  <si>
    <t>Recolocação de divisórias em chapas com montantes metálicos</t>
  </si>
  <si>
    <t>Tela galvanizada para fixação de alvenaria com dimensão de 6x50cm</t>
  </si>
  <si>
    <t>Tela galvanizada para fixação de alvenaria com dimensão de 7,5x50cm</t>
  </si>
  <si>
    <t>Tela galvanizada para fixação de alvenaria com dimensão de 10,5x50cm</t>
  </si>
  <si>
    <t>Tela galvanizada para fixação de alvenaria com dimensão de 12x50cm</t>
  </si>
  <si>
    <t>Tela galvanizada para fixação de alvenaria com dimensão de 17x50cm</t>
  </si>
  <si>
    <t>Estrutura em madeira para cobertura</t>
  </si>
  <si>
    <t>Estrutura de madeira tesourada para telha de barro - vãos até 7,00 m</t>
  </si>
  <si>
    <t>Estrutura de madeira tesourada para telha de barro - vãos de 7,01 a 10,00 m</t>
  </si>
  <si>
    <t>Estrutura de madeira tesourada para telha de barro - vãos de 10,01 a 13,00 m</t>
  </si>
  <si>
    <t>Estrutura de madeira tesourada para telha de barro - vãos de 13,01 a 18,00 m</t>
  </si>
  <si>
    <t>Estrutura de madeira tesourada para telha perfil ondulado - vãos até 7,00 m</t>
  </si>
  <si>
    <t>Estrutura de madeira tesourada para telha perfil ondulado - vãos 7,01 a 10,00 m</t>
  </si>
  <si>
    <t>Estrutura de madeira tesourada para telha perfil ondulado - vãos 10,01 a 13,00 m</t>
  </si>
  <si>
    <t>Estrutura de madeira tesourada para telha perfil ondulado - vãos 13,01 a 18,00 m</t>
  </si>
  <si>
    <t>Estrutura pontaletada para telhas de barro</t>
  </si>
  <si>
    <t>Estrutura pontaletada para telhas onduladas</t>
  </si>
  <si>
    <t>Estrutura em terças para telhas de barro</t>
  </si>
  <si>
    <t>Estrutura em terças para telhas perfil e material qualquer, exceto barro</t>
  </si>
  <si>
    <t>Estrutura em terças para telhas perfil trapezoidal</t>
  </si>
  <si>
    <t>Estrutura em aço</t>
  </si>
  <si>
    <t>Fornecimento e montagem de estrutura em aço ASTM-A36, sem pintura</t>
  </si>
  <si>
    <t>Montagem de estrutura metálica em aço, sem pintura</t>
  </si>
  <si>
    <t>Fornecimento e montagem de estrutura em aço patinável, sem pintura</t>
  </si>
  <si>
    <t>Estrutura pré-fabricada de concreto</t>
  </si>
  <si>
    <t>Placas, vigas e pilares em concreto armado pré-moldado - fck= 40 MPa</t>
  </si>
  <si>
    <t>Mobiliário em concreto armado pré-moldado - fck= 40 MPa</t>
  </si>
  <si>
    <t>Fornecimento de peças diversas para estrutura em madeira</t>
  </si>
  <si>
    <t>Recolocação de peças lineares em madeira com seção até 60 cm²</t>
  </si>
  <si>
    <t>Recolocação de peças lineares em madeira com seção superior a 60 cm²</t>
  </si>
  <si>
    <t>Telhamento em barro</t>
  </si>
  <si>
    <t>Telha de barro tipo italiana</t>
  </si>
  <si>
    <t>Telha de barro tipo francesa</t>
  </si>
  <si>
    <t>Telha de barro tipo romana</t>
  </si>
  <si>
    <t>Telha de barro tipo plan</t>
  </si>
  <si>
    <t>Emboçamento de beiral em telhas de barro</t>
  </si>
  <si>
    <t>Cumeeira de barro emboçado tipos: plan, romana, italiana, francesa e paulistinha</t>
  </si>
  <si>
    <t>Espigão de barro emboçado</t>
  </si>
  <si>
    <t>Telhamento em cimento reforçado com fio sintético (CRFS)</t>
  </si>
  <si>
    <t>Telhamento em cimento reforçado com fio sintético CRFS - perfil ondulado de 6 mm</t>
  </si>
  <si>
    <t>Telhamento em cimento reforçado com fio sintético CRFS - perfil ondulado de 8 mm</t>
  </si>
  <si>
    <t>Telhamento em cimento reforçado com fio sintético CRFS - perfil trapezoidal de 44 cm</t>
  </si>
  <si>
    <t>Telhamento em cimento reforçado com fio sintético CRFS - perfil modulado</t>
  </si>
  <si>
    <t>Cumeeira normal em cimento reforçado com fio sintético CRFS - perfil ondulado</t>
  </si>
  <si>
    <t>Cumeeira universal em cimento reforçado com fio sintético CRFS - perfil ondulado</t>
  </si>
  <si>
    <t>Cumeeira normal em cimento reforçado com fio sintético CRFS - perfil trapezoidal 44 cm</t>
  </si>
  <si>
    <t>Cumeeira normal em cimento reforçado com fio sintético CRFS - perfil modulado</t>
  </si>
  <si>
    <t>Espigão em cimento reforçado com fio sintético CRFS - perfil ondulado</t>
  </si>
  <si>
    <t>Espigão em cimento reforçado com fio sintético CRFS - perfil modulado</t>
  </si>
  <si>
    <t>Rufo em cimento reforçado com fio sintético CRFS - perfil ondulado</t>
  </si>
  <si>
    <t>Telhamento metálico comum</t>
  </si>
  <si>
    <t>Telhamento em chapa de aço pré-pintada com epóxi e poliéster, perfil ondulado, com espessura de 0,50 mm</t>
  </si>
  <si>
    <t>Telhamento em chapa de aço pré-pintada com epóxi e poliéster, perfil ondulado calandrado, com espessura de 0,80 mm</t>
  </si>
  <si>
    <t>Telhamento em chapa de aço pré-pintada com epóxi e poliéster, perfil trapezoidal, com espessura de 0,80 mm e altura de 100 mm</t>
  </si>
  <si>
    <t>Cumeeira em chapa de aço pré-pintada com epóxi e poliéster, perfil trapezoidal, com espessura de 0,50 mm</t>
  </si>
  <si>
    <t>Cumeeira em chapa de aço pré-pintada com epóxi e poliéster, perfil ondulado, com espessura de 0,50 mm</t>
  </si>
  <si>
    <t>Telhamento metálico especial</t>
  </si>
  <si>
    <t>Telhamento em chapa de aço com pintura poliéster, tipo sanduíche, espessura de 0,50 mm, com poliestireno expandido</t>
  </si>
  <si>
    <t>Telhamento em chapa de aço galvanizado autoportante, perfil trapezoidal, com espessura de 0,80 mm e altura de 120 mm</t>
  </si>
  <si>
    <t>Telhamento em material sintético</t>
  </si>
  <si>
    <t>Telha ondulada translúcida em polipropileno</t>
  </si>
  <si>
    <t>Telha em poliéster reforçado com fibras de vidro, perfil trapezoidal 49</t>
  </si>
  <si>
    <t>Telhamento em vidro</t>
  </si>
  <si>
    <t>Telhas de vidro para iluminação tipo francesa</t>
  </si>
  <si>
    <t>Telhas de vidro para iluminação tipo colonial/paulistinha</t>
  </si>
  <si>
    <t>Domos</t>
  </si>
  <si>
    <t>Domo de acrílico fixado em perfis de alumínio</t>
  </si>
  <si>
    <t>Painel, chapas e fechamento</t>
  </si>
  <si>
    <t>Cobertura curva em chapa de policarbonato alveolar bronze de 6 mm</t>
  </si>
  <si>
    <t>Calhas e rufos</t>
  </si>
  <si>
    <t>Calha, rufo, afins em chapa galvanizada nº 24 - corte 0,33 m</t>
  </si>
  <si>
    <t>Calha, rufo, afins em chapa galvanizada nº 24 - corte 0,50 m</t>
  </si>
  <si>
    <t>Calha, rufo, afins em chapa galvanizada nº 24 - corte 1,00 m</t>
  </si>
  <si>
    <t>Calha, rufo, afins em chapa galvanizada nº 26 - corte 0,33 m</t>
  </si>
  <si>
    <t>Calha, rufo, afins em chapa galvanizada nº 26 - corte 0,50 m</t>
  </si>
  <si>
    <t>Rufo pré-moldado em concreto, de 14 x 50 x 18,5 cm</t>
  </si>
  <si>
    <t>Rufo pré-moldado em concreto, de 20 x 50 x 26 cm</t>
  </si>
  <si>
    <t>Recolocação de cumeeiras e espigões de barro</t>
  </si>
  <si>
    <t>Recolocação de telha de barro tipo colonial/paulistinha</t>
  </si>
  <si>
    <t>Recolocação de telha de barro tipo plan</t>
  </si>
  <si>
    <t>Recolocação de domo de acrílico, inclusive perfis metálicos de fixação</t>
  </si>
  <si>
    <t>Recolocação de telhas de barro tipo francesa</t>
  </si>
  <si>
    <t>Recolocação de telha em fibrocimento ou CRFS, perfil ondulado</t>
  </si>
  <si>
    <t>Regularização de base</t>
  </si>
  <si>
    <t>Argamassa de proteção com argila expandida</t>
  </si>
  <si>
    <t>Argamassa de regularização e/ou proteção</t>
  </si>
  <si>
    <t>Lastro de concreto impermeabilizado</t>
  </si>
  <si>
    <t>Regularização de piso com nata de cimento</t>
  </si>
  <si>
    <t>Regularização de piso com nata de cimento e bianco</t>
  </si>
  <si>
    <t>Revestimento em argamassa</t>
  </si>
  <si>
    <t>Chapisco</t>
  </si>
  <si>
    <t>Chapisco com bianco</t>
  </si>
  <si>
    <t>Chapisco fino peneirado</t>
  </si>
  <si>
    <t>Chapisco rústico com pedra britada nº 1</t>
  </si>
  <si>
    <t>Emboço comum</t>
  </si>
  <si>
    <t>Emboço desempenado com espuma de poliéster</t>
  </si>
  <si>
    <t>Reboco</t>
  </si>
  <si>
    <t>Barra lisa com acabamento em nata de cimento</t>
  </si>
  <si>
    <t>Emboço desempenado com argamassa industrializada</t>
  </si>
  <si>
    <t>Revestimento em cimentado</t>
  </si>
  <si>
    <t>Cimentado desempenado</t>
  </si>
  <si>
    <t>Cimentado desempenado e alisado (queimado)</t>
  </si>
  <si>
    <t>Cimentado desempenado e alisado com corante (queimado)</t>
  </si>
  <si>
    <t>Cimentado semi-áspero</t>
  </si>
  <si>
    <t>Cimentado áspero com caneluras</t>
  </si>
  <si>
    <t>Degrau em cimentado</t>
  </si>
  <si>
    <t>Rodapé em cimentado desempenado e alisado com altura 5 cm</t>
  </si>
  <si>
    <t>Rodapé em cimentado desempenado e alisado com altura 7 cm</t>
  </si>
  <si>
    <t>Rodapé em cimentado desempenado e alisado com altura 10 cm</t>
  </si>
  <si>
    <t>Rodapé em cimentado desempenado e alisado com altura 15 cm</t>
  </si>
  <si>
    <t>Revestimento em gesso</t>
  </si>
  <si>
    <t>Revestimento em gesso liso desempenado sobre emboço</t>
  </si>
  <si>
    <t>Revestimento em gesso liso desempenado sobre bloco</t>
  </si>
  <si>
    <t>Revestimento em concreto</t>
  </si>
  <si>
    <t>Piso com requadro em concreto simples sem controle de fck</t>
  </si>
  <si>
    <t>Soleira em concreto simples</t>
  </si>
  <si>
    <t>Peitoril em concreto simples</t>
  </si>
  <si>
    <t>Revestimento em granilite fundido no local</t>
  </si>
  <si>
    <t>Piso em granilite moldado no local</t>
  </si>
  <si>
    <t>Soleira em granilite moldado no local</t>
  </si>
  <si>
    <t>Degrau em granilite moldado no local</t>
  </si>
  <si>
    <t>Rodapé qualquer em granilite moldado no local até 10 cm</t>
  </si>
  <si>
    <t>Rodapé em placas pré-moldadas de granilite, acabamento encerado, até 10 cm</t>
  </si>
  <si>
    <t>Piso em placas de granilite, acabamento encerado</t>
  </si>
  <si>
    <t>Revestimento industrial fundido no local</t>
  </si>
  <si>
    <t>Piso em alta resistência moldado no local 12 mm</t>
  </si>
  <si>
    <t>Soleira em alta resistência moldada no local</t>
  </si>
  <si>
    <t>Degrau em alta resistência 8 mm</t>
  </si>
  <si>
    <t>Degrau em alta resistência 12 mm</t>
  </si>
  <si>
    <t>Rodapé qualquer em alta resistência moldado no local até 10 cm</t>
  </si>
  <si>
    <t>Revestimento especial fundido no local</t>
  </si>
  <si>
    <t>Massa raspada</t>
  </si>
  <si>
    <t>Revestimento em granito lavado tipo Fulget uso externo, em faixas até 40 cm</t>
  </si>
  <si>
    <t>Friso para junta de dilatação em revestimento de granito lavado tipo Fulget</t>
  </si>
  <si>
    <t>Revestimento em granito lavado tipo Fulget uso externo</t>
  </si>
  <si>
    <t>Revestimento texturizado acrílico com microagregados minerais</t>
  </si>
  <si>
    <t>Reparos em piso de granilite - estucamento e polimento</t>
  </si>
  <si>
    <t>Reparos em pisos de alta resistência fundidos no local - estucamento e polimento</t>
  </si>
  <si>
    <t>Reparos em rodapé de granilite - estucamento e polimento</t>
  </si>
  <si>
    <t>Faixa antiderrapante definitiva para degraus, soleiras, patamares ou pisos</t>
  </si>
  <si>
    <t>Revestimento em porcelanato</t>
  </si>
  <si>
    <t>Revestimento em pastilha de porcelana natural ou esmaltada de 5 x 5 cm, assentado e rejuntado com argamassa colante industrializada</t>
  </si>
  <si>
    <t>Revestimento em pastilha de porcelana natural ou esmaltada de 2,5 x 2,5 cm, assentado e rejuntado com argamassa colante industrializada</t>
  </si>
  <si>
    <t>Granito</t>
  </si>
  <si>
    <t>Mármore</t>
  </si>
  <si>
    <t>Pedra</t>
  </si>
  <si>
    <t>Revestimento em pedra tipo arenito comum</t>
  </si>
  <si>
    <t>Revestimento em pedra mineira comum</t>
  </si>
  <si>
    <t>Revestimento em pedra ardósia selecionada</t>
  </si>
  <si>
    <t>Recolocação de mármore, pedras e granitos, assentes com massa</t>
  </si>
  <si>
    <t>Lambris de madeira</t>
  </si>
  <si>
    <t>Lambril em madeira macho/fêmea tarugado, exceto pinus</t>
  </si>
  <si>
    <t>Soalho de madeira</t>
  </si>
  <si>
    <t>Soalho em tábua de madeira aparelhada</t>
  </si>
  <si>
    <t>Tacos</t>
  </si>
  <si>
    <t>Piso em tacos de Ipê colado</t>
  </si>
  <si>
    <t>Rodapé de madeira</t>
  </si>
  <si>
    <t>Rodapé de madeira de 7 x 1,5 cm</t>
  </si>
  <si>
    <t>Cordão de madeira</t>
  </si>
  <si>
    <t>Recolocação de soalho em madeira</t>
  </si>
  <si>
    <t>Recolocação de tacos soltos com cola</t>
  </si>
  <si>
    <t>Recolocação de rodapé e cordão de madeira</t>
  </si>
  <si>
    <t>Raspagem com calafetação e aplicação de verniz sinteco</t>
  </si>
  <si>
    <t>Raspagem com calafetação e aplicação de cera</t>
  </si>
  <si>
    <t>Revestimento em borracha</t>
  </si>
  <si>
    <t>Revestimento vinílico</t>
  </si>
  <si>
    <t>Revestimento metálico</t>
  </si>
  <si>
    <t>Piso elevado tipo telescópico em chapa de aço, sem revestimento</t>
  </si>
  <si>
    <t>Forração e carpete</t>
  </si>
  <si>
    <t>Revestimento com carpete para tráfego moderado, uso comercial, tipo bouclê de 5,4 até 8 mm</t>
  </si>
  <si>
    <t>Revestimento com carpete para tráfego intenso, uso comercial, tipo bouclê de 6 mm</t>
  </si>
  <si>
    <t>Revestimento em cimento reforçado com fio sintético (CRFS)</t>
  </si>
  <si>
    <t>Revestimento sintético</t>
  </si>
  <si>
    <t>Revestimento em laminado melamínico dissipativo</t>
  </si>
  <si>
    <t>Rodapé sintético</t>
  </si>
  <si>
    <t>Rodapé de cordão de poliamida</t>
  </si>
  <si>
    <t>Degrau sintético</t>
  </si>
  <si>
    <t>Degrau (piso e espelho) em borracha sintética preta com testeira - colado</t>
  </si>
  <si>
    <t>Recolocação de piso sintético com cola</t>
  </si>
  <si>
    <t>Recolocação de piso sintético argamassado</t>
  </si>
  <si>
    <t>Recolocação de piso elevado telescópico metálico, inclusive estrutura de sustentação</t>
  </si>
  <si>
    <t>Furação de piso elevado telescópico em chapa de aço</t>
  </si>
  <si>
    <t>Recolocação de rodapé e cordões sintéticos</t>
  </si>
  <si>
    <t>Canto externo de acabamento em PVC</t>
  </si>
  <si>
    <t>Forro de madeira</t>
  </si>
  <si>
    <t>Forro em tábuas aparelhadas macho e fêmea de pinus</t>
  </si>
  <si>
    <t>Forro em tábuas aparelhadas macho e fêmea de pinus tarugado</t>
  </si>
  <si>
    <t>Forro xadrez em ripas de angelim-vermelho / bacuri / maçaranduba tarugado</t>
  </si>
  <si>
    <t>Beiral em tábua de angelim-vermelho / bacuri / maçaranduba macho e fêmea com tarugamento</t>
  </si>
  <si>
    <t>Beiral em tábua de angelim-vermelho / bacuri / maçaranduba macho e fêmea</t>
  </si>
  <si>
    <t>Forro de gesso</t>
  </si>
  <si>
    <t>Forro em placa de gesso liso fixo</t>
  </si>
  <si>
    <t>Forro sintético</t>
  </si>
  <si>
    <t>Forro em lã de vidro revestido em PVC, espessura de 20 mm</t>
  </si>
  <si>
    <t>Forro em fibra mineral acústico, revestido em látex</t>
  </si>
  <si>
    <t>Forro em fibra mineral revestido em látex</t>
  </si>
  <si>
    <t>Forro em lâmina de PVC</t>
  </si>
  <si>
    <t>Forro metálico</t>
  </si>
  <si>
    <t>Brise em placa cimentícia, montado em perfil e chapa metálica</t>
  </si>
  <si>
    <t>Placa em fibra de vidro revestida em PVC</t>
  </si>
  <si>
    <t>Recolocação de forros fixados</t>
  </si>
  <si>
    <t>Recolocação de forros apoiados ou encaixados</t>
  </si>
  <si>
    <t>Moldura de gesso simples, largura até 6,0 cm</t>
  </si>
  <si>
    <t>Abertura para vão de luminária em forro de PVC modular</t>
  </si>
  <si>
    <t>Janela e veneziana em madeira</t>
  </si>
  <si>
    <t>Caixilho em madeira maximar</t>
  </si>
  <si>
    <t>Caixilho em madeira tipo veneziana de correr</t>
  </si>
  <si>
    <t>Porta macho / fêmea montada com batente</t>
  </si>
  <si>
    <t>Acréscimo de bandeira - porta macho e fêmea com batente de madeira</t>
  </si>
  <si>
    <t>Porta lisa laminada montada com batente</t>
  </si>
  <si>
    <t>Porta em laminado fenólico melamínico com acabamento liso, batente de madeira sem revestimento - 220 x 210 cm</t>
  </si>
  <si>
    <t>Marcenaria em geral</t>
  </si>
  <si>
    <t>Estrado em madeira</t>
  </si>
  <si>
    <t>Faixa/batedor de proteção em madeira de 20 x 5 cm, com acabamento em laminado fenólico melamínico</t>
  </si>
  <si>
    <t>Armário/gabinete embutido em MDF sob medida, revestido em laminado melamínico, com portas e prateleiras</t>
  </si>
  <si>
    <t>Tampo sob medida em compensado, revestido na face superior em laminado fenólico melamínico</t>
  </si>
  <si>
    <t>Armário tipo prateleira com subdivisão em compensado, revestido totalmente em laminado fenólico melamínico</t>
  </si>
  <si>
    <t>Painel em compensado naval, espessura de 25 mm</t>
  </si>
  <si>
    <t>Lousa em laminado melamínico, branco - linha comercial</t>
  </si>
  <si>
    <t>Armário sob medida em compensado de madeira totalmente revestido em folheado de madeira, completo</t>
  </si>
  <si>
    <t>Armário sob medida em compensado de madeira totalmente revestido em laminado melamínico texturizado, completo</t>
  </si>
  <si>
    <t>Porta acústica de madeira</t>
  </si>
  <si>
    <t>Faixa/batedor de proteção em madeira de 290 x 15 mm, com acabamento em laminado fenólico melamínico</t>
  </si>
  <si>
    <t>Porta lisa comum montada com batente</t>
  </si>
  <si>
    <t>Acréscimo de bandeira - porta lisa comum com batente de madeira</t>
  </si>
  <si>
    <t>Porta lisa com batente madeira - 110 x 210 cm</t>
  </si>
  <si>
    <t>Porta lisa para acabamento em verniz montada com batente</t>
  </si>
  <si>
    <t>Acréscimo de bandeira - porta lisa para acabamento em verniz, com batente de madeira</t>
  </si>
  <si>
    <t>Recolocação de batentes de madeira</t>
  </si>
  <si>
    <t>Recolocação de folhas de porta ou janela</t>
  </si>
  <si>
    <t>Recolocação de guarnição ou molduras</t>
  </si>
  <si>
    <t>Batente de madeira para porta</t>
  </si>
  <si>
    <t>Visor fixo e requadro de madeira para porta, para receber vidro</t>
  </si>
  <si>
    <t>Guarnição de madeira</t>
  </si>
  <si>
    <t>Acréscimo de visor completo em porta de madeira</t>
  </si>
  <si>
    <t>Folha de porta veneziana maciça, sob medida</t>
  </si>
  <si>
    <t>Folha de porta lisa folheada com madeira, sob medida</t>
  </si>
  <si>
    <t>Folha de porta em madeira para receber vidro, sob medida</t>
  </si>
  <si>
    <t>Folha de porta em madeira com tela de proteção tipo mosqueteira</t>
  </si>
  <si>
    <t>Caixilho em ferro</t>
  </si>
  <si>
    <t>Caixilho em ferro fixo, sob medida</t>
  </si>
  <si>
    <t>Caixilho em ferro basculante, sob medida</t>
  </si>
  <si>
    <t>Caixilho em ferro de correr, sob medida</t>
  </si>
  <si>
    <t>Caixilho em ferro de correr, linha comercial</t>
  </si>
  <si>
    <t>Caixilho em ferro com ventilação permanente, sob medida</t>
  </si>
  <si>
    <t>Caixilho em ferro tipo veneziana, linha comercial</t>
  </si>
  <si>
    <t>Caixilho em ferro tipo veneziana, sob medida</t>
  </si>
  <si>
    <t>Caixilho tipo veneziana industrial com montantes em aço galvanizado e aletas em fibra de vidro</t>
  </si>
  <si>
    <t>Caixilho fixo em aço SAE 1010/1020 para vidro à prova de bala, sob medida</t>
  </si>
  <si>
    <t>Caixilho tipo guichê em chapa de aço</t>
  </si>
  <si>
    <t>Portas, portões e gradis</t>
  </si>
  <si>
    <t>Porta em ferro de abrir, para receber vidro, sob medida</t>
  </si>
  <si>
    <t>Porta em ferro de abrir, para receber vidro, linha comercial</t>
  </si>
  <si>
    <t>Porta/portão tipo gradil sob medida</t>
  </si>
  <si>
    <t>Porta corta-fogo classe P.90 de 90 x 210 cm, completa, com maçaneta tipo alavanca</t>
  </si>
  <si>
    <t>Porta/portão de abrir em chapa, sob medida</t>
  </si>
  <si>
    <t>Porta de ferro de abrir tipo veneziana, linha comercial</t>
  </si>
  <si>
    <t>Porta/portão de abrir em veneziana de ferro, sob medida</t>
  </si>
  <si>
    <t>Portão tubular em tela de aço galvanizado até 2,50 m de altura, completo</t>
  </si>
  <si>
    <t>Portão de 2 folhas, tubular em tela de aço galvanizado acima de 2,50 m de altura, completo</t>
  </si>
  <si>
    <t>Porta/portão de correr em tela ondulada de aço galvanizado, sob medida</t>
  </si>
  <si>
    <t>Porta/portão de correr em chapa cega dupla, sob medida</t>
  </si>
  <si>
    <t>Porta corta-fogo classe P.90 de 100 x 210 cm, completa, com maçaneta tipo alavanca</t>
  </si>
  <si>
    <t>Porta em ferro de correr, para receber vidro, sob medida</t>
  </si>
  <si>
    <t>Porta em ferro de abrir, parte inferior chapeada, parte superior para receber vidro, sob medida</t>
  </si>
  <si>
    <t>Grade de proteção para caixilhos</t>
  </si>
  <si>
    <t>Porta de abrir em tela ondulada de aço galvanizado, completa</t>
  </si>
  <si>
    <t>Portinhola de correr em chapa, para ´passa pacote´, completa, sob medida</t>
  </si>
  <si>
    <t>Portinhola de abrir em chapa, para ´passa pacote´, completa, sob medida</t>
  </si>
  <si>
    <t>Grade em barra chata soldada de 1 1/2´ x 1/4´, sob medida</t>
  </si>
  <si>
    <t>Porta de enrolar manual, cega ou vazada</t>
  </si>
  <si>
    <t>Portão de 2 folhas tubular diâmetro de 3´, com tela em aço galvanizado de 2´, altura acima de 3,00 m, completo</t>
  </si>
  <si>
    <t>Porta/portão de abrir em chapa cega com isolamento acústico, sob medida</t>
  </si>
  <si>
    <t>Portão basculante em chapa metálica, estruturado com perfis metálicos</t>
  </si>
  <si>
    <t>Porta de abrir em chapa dupla com visor, batente envolvente, completa</t>
  </si>
  <si>
    <t>Porta corta-fogo classe P.90, com barra antipânico numa face e maçaneta na outra, completa</t>
  </si>
  <si>
    <t>Portão de 2 folhas tubular, com tela em aço galvanizado de 2´ e fio 10, completo</t>
  </si>
  <si>
    <t>Porta corta-fogo classe P.120 de 80 x 210 cm, com uma folha de abrir, completa</t>
  </si>
  <si>
    <t>Elementos em ferro</t>
  </si>
  <si>
    <t>Guarda-corpo tubular com tela em aço galvanizado, diâmetro de 1 1/2´</t>
  </si>
  <si>
    <t>Escada marinheiro (galvanizada)</t>
  </si>
  <si>
    <t>Escada marinheiro com guarda corpo (degrau em ´T´)</t>
  </si>
  <si>
    <t>Alçapão/tampa em chapa de ferro com porta cadeado</t>
  </si>
  <si>
    <t>Tela de proteção tipo mosquiteira em aço galvanizado, com requadro em perfis de ferro</t>
  </si>
  <si>
    <t>Tela de proteção em malha ondulada de 1´, fio 10 (BWG), com requadro</t>
  </si>
  <si>
    <t>Fechamento em chapa de aço galvanizada nº 14 MSG, perfurada com diâmetro de 12,7 mm, requadro em chapa dobrada</t>
  </si>
  <si>
    <t>Fechamento em chapa expandida losangular de 10 x 20 mm, com requadro em cantoneira de aço carbono</t>
  </si>
  <si>
    <t>Corrimão tubular em aço galvanizado, diâmetro 1 1/2´</t>
  </si>
  <si>
    <t>Corrimão tubular em aço galvanizado, diâmetro 2´</t>
  </si>
  <si>
    <t>Tampa em chapa de segurança tipo xadrez, aço galvanizado a fogo antiderrapante de 1/4´</t>
  </si>
  <si>
    <t>Fechamento em chapa perfurada, furos quadrados 4 x 4 mm, com requadro em cantoneira de aço carbono</t>
  </si>
  <si>
    <t>Grade para piso eletrofundida, malha 30 x 100 mm, com barra de 40 x 2 mm</t>
  </si>
  <si>
    <t>Grade para forro eletrofundida, malha 25 x 100 mm, com barra de 25 x 2 mm</t>
  </si>
  <si>
    <t>Porta de enrolar automatizada, em chapa de aço galvanizada microperfurada, com pintura eletrostática, com controle remoto</t>
  </si>
  <si>
    <t>Esquadria, serralheria de segurança</t>
  </si>
  <si>
    <t>Porta de segurança de correr suspensa em grade de aço SAE 1045, diâmetro de 1´, completa, sem têmpera e revenimento</t>
  </si>
  <si>
    <t>Grade de segurança em aço SAE 1045, diâmetro 1´, sem têmpera e revenimento</t>
  </si>
  <si>
    <t>Grade de segurança em aço SAE 1045 chapeada, diâmetro 1´, sem têmpera e revenimento</t>
  </si>
  <si>
    <t>Grade de segurança em aço SAE 1045, diâmetro 1´, com têmpera e revenimento</t>
  </si>
  <si>
    <t>Grade de segurança em aço SAE 1045 chapeada, diâmetro 1´, com têmpera e revenimento</t>
  </si>
  <si>
    <t>Porta de segurança de correr suspensa em grade de aço SAE 1045, chapeada, diâmetro de 1´, completa, sem têmpera e revenimento</t>
  </si>
  <si>
    <t>Porta de segurança de correr em grade de aço SAE 1045, diâmetro de 1´, completa, com têmpera e revenimento</t>
  </si>
  <si>
    <t>Porta de segurança de correr suspensa em grade de aço SAE 1045 chapeada, diâmetro de 1´, completa, com têmpera e revenimento</t>
  </si>
  <si>
    <t>Porta de segurança de correr em grade de aço SAE 1045 chapeada, diâmetro de 1´, completa, sem têmpera e revenimento</t>
  </si>
  <si>
    <t>Porta de segurança de correr em grade de aço SAE 1045, diâmetro de 1´, completa, sem têmpera e revenimento</t>
  </si>
  <si>
    <t>Caixilho de segurança em aço SAE 1010/1020 tipo fixo e de correr, para receber vidro, com bandeira tipo veneziana</t>
  </si>
  <si>
    <t>Porta de enrolar automatizado, em perfil meia cana perfurado, tipo transvision</t>
  </si>
  <si>
    <t>Porta de abrir em chapa de aço galvanizado, com requadro em tela ondulada malha 2´ e fio 12</t>
  </si>
  <si>
    <t>Esquadria, serralheria e elemento em aço inoxidável</t>
  </si>
  <si>
    <t>Corrimão duplo em tubo de aço inoxidável escovado, com diâmetro de 1 1/2´ e montantes com diâmetro de 2´</t>
  </si>
  <si>
    <t>Recolocação de esquadrias metálicas</t>
  </si>
  <si>
    <t>Recolocação de batentes</t>
  </si>
  <si>
    <t>Recolocação de escada de marinheiro</t>
  </si>
  <si>
    <t>Solda MIG em esquadrias metálicas</t>
  </si>
  <si>
    <t>Brete para instalação lateral em grade de segurança</t>
  </si>
  <si>
    <t>Batente em chapa dobrada para portas</t>
  </si>
  <si>
    <t>Batente em chapa de aço SAE 1010/1020, espessura de 3/16´, para obras de segurança</t>
  </si>
  <si>
    <t>Chapa de ferro nº 14, inclusive soldagem</t>
  </si>
  <si>
    <t>Tela ondulada em aço galvanizado fio 10 BWG, malha de 1´</t>
  </si>
  <si>
    <t>Tela em aço galvanizado fio 16 BWG, malha de 1´ - tipo alambrado</t>
  </si>
  <si>
    <t>Chapa perfurada em aço SAE 1020, furos redondos de diâmetro 7,5 mm, espessura 1/8´ - soldagem tipo MIG</t>
  </si>
  <si>
    <t>Caixilho em alumínio</t>
  </si>
  <si>
    <t>Caixilho em alumínio fixo, sob medida</t>
  </si>
  <si>
    <t>Caixilho em alumínio basculante com vidro, linha comercial</t>
  </si>
  <si>
    <t>Caixilho em alumínio basculante, sob medida</t>
  </si>
  <si>
    <t>Caixilho em alumínio maximar, sob medida</t>
  </si>
  <si>
    <t>Caixilho em alumínio de correr, sob medida</t>
  </si>
  <si>
    <t>Caixilho em alumínio tipo veneziana, sob medida</t>
  </si>
  <si>
    <t>Caixilho guilhotina em alumínio anodizado, sob medida</t>
  </si>
  <si>
    <t>Caixilho tipo veneziana industrial com montantes em alumínio e aletas em fibra de vidro</t>
  </si>
  <si>
    <t>Caixilho em alumínio anodizado fixo</t>
  </si>
  <si>
    <t>Caixilho em alumínio anodizado maximar</t>
  </si>
  <si>
    <t>Caixilho em alumínio fixo, tipo fachada</t>
  </si>
  <si>
    <t>Caixilho em alumínio maximar, tipo fachada</t>
  </si>
  <si>
    <t>Caixilho em alumínio para pele de vidro, tipo fachada</t>
  </si>
  <si>
    <t>Caixilho fixo tipo veneziana em alumínio anodizado, sob medida - branco</t>
  </si>
  <si>
    <t>Caixilho em alumínio anodizado fixo, sob medida - bronze/preto</t>
  </si>
  <si>
    <t>Caixilho em alumínio anodizado basculante, sob medida - bronze/preto</t>
  </si>
  <si>
    <t>Caixilho em alumínio anodizado maximar, sob medida - bronze/preto</t>
  </si>
  <si>
    <t>Caixilho em alumínio anodizado de correr, sob medida - bronze/preto</t>
  </si>
  <si>
    <t>Porta em alumínio</t>
  </si>
  <si>
    <t>Porta de entrada de abrir em alumínio com vidro, linha comercial</t>
  </si>
  <si>
    <t>Porta de entrada de abrir em alumínio, sob medida</t>
  </si>
  <si>
    <t>Porta de entrada de correr em alumínio, sob medida</t>
  </si>
  <si>
    <t>Porta veneziana de abrir em alumínio, linha comercial</t>
  </si>
  <si>
    <t>Porta/portinhola em alumínio, sob medida</t>
  </si>
  <si>
    <t>Portinhola tipo veneziana em alumínio, linha comercial</t>
  </si>
  <si>
    <t>Porta veneziana de abrir em alumínio, sob medida</t>
  </si>
  <si>
    <t>Porta em alumínio anodizado de abrir, sob medida - bronze/preto</t>
  </si>
  <si>
    <t>Porta em alumínio anodizado de correr, sob medida - bronze/preto</t>
  </si>
  <si>
    <t>Porta em alumínio anodizado de abrir, tipo veneziana, sob medida - bronze/preto</t>
  </si>
  <si>
    <t>Portinhola em alumínio anodizado de correr, tipo veneziana, sob medida - bronze/preto</t>
  </si>
  <si>
    <t>Porta de abrir em alumínio com pintura eletrostática, sob medida - cor branca</t>
  </si>
  <si>
    <t>Elementos em alumínio</t>
  </si>
  <si>
    <t>Guarda-corpo com perfis em alumínio</t>
  </si>
  <si>
    <t>Vidro comum e laminado</t>
  </si>
  <si>
    <t>Vidro liso transparente de 3 mm</t>
  </si>
  <si>
    <t>Vidro liso transparente de 4 mm</t>
  </si>
  <si>
    <t>Vidro liso transparente de 5 mm</t>
  </si>
  <si>
    <t>Vidro liso transparente de 6 mm</t>
  </si>
  <si>
    <t>Vidro liso laminado incolor de 6 mm</t>
  </si>
  <si>
    <t>Vidro liso laminado colorido de 6 mm</t>
  </si>
  <si>
    <t>Vidro liso laminado leitoso de 6 mm</t>
  </si>
  <si>
    <t>Vidro liso laminado incolor de 10 mm</t>
  </si>
  <si>
    <t>Vidro liso laminado jateado de 6 mm</t>
  </si>
  <si>
    <t>Vidro liso laminado incolor de 8 mm</t>
  </si>
  <si>
    <t>Vidro fantasia de 3/4 mm</t>
  </si>
  <si>
    <t>Vidro liso laminado colorido de 10 mm</t>
  </si>
  <si>
    <t>Vidro temperado incolor de 6 mm</t>
  </si>
  <si>
    <t>Vidro temperado incolor de 8 mm</t>
  </si>
  <si>
    <t>Vidro temperado incolor de 10 mm</t>
  </si>
  <si>
    <t>Vidro temperado cinza ou bronze de 6 mm</t>
  </si>
  <si>
    <t>Vidro temperado cinza ou bronze de 8 mm</t>
  </si>
  <si>
    <t>Vidro temperado cinza ou bronze de 10 mm</t>
  </si>
  <si>
    <t>Vidro temperado serigrafado incolor de 8 mm</t>
  </si>
  <si>
    <t>Vidro laminado temperado incolor de 8mm</t>
  </si>
  <si>
    <t>Vidro laminado temperado jateado de 8mm</t>
  </si>
  <si>
    <t>Espelhos</t>
  </si>
  <si>
    <t>Espelho comum de 3 mm com moldura em alumínio</t>
  </si>
  <si>
    <t>Massa para vidro</t>
  </si>
  <si>
    <t>Recolocação de vidro inclusive emassamento ou recolocação de baguetes</t>
  </si>
  <si>
    <t>Policarbonato</t>
  </si>
  <si>
    <t>Chapa de policarbonato alveolar de 6 mm</t>
  </si>
  <si>
    <t>Chapa de fibra de vidro</t>
  </si>
  <si>
    <t>Placa de poliéster reforçada com fibra de vidro de 3 mm</t>
  </si>
  <si>
    <t>Corrimão, bate-maca ou protetor de parede em PVC, com amortecimento à impacto, altura de 131 mm</t>
  </si>
  <si>
    <t>Protetor de parede ou bate-maca em PVC flexível, com amortecimento à impacto, altura de 150 mm</t>
  </si>
  <si>
    <t>Bate-maca ou protetor de parede curvo em PVC, com amortecimento à impacto, altura de 200 mm</t>
  </si>
  <si>
    <t>Bate-maca ou protetor de parede em PVC, com amortecimento à impacto, altura de 200 mm</t>
  </si>
  <si>
    <t>Ferragem para porta</t>
  </si>
  <si>
    <t>Ferragem completa para porta de box de WC tipo livre/ocupado</t>
  </si>
  <si>
    <t>Ferragem adicional para porta vão simples em divisória</t>
  </si>
  <si>
    <t>Ferragem adicional para porta vão duplo em divisória</t>
  </si>
  <si>
    <t>Mola aérea para porta, com esforço acima de 50 kg até 60 kg</t>
  </si>
  <si>
    <t>Visor tipo olho mágico</t>
  </si>
  <si>
    <t>Fechadura de segurança para cela tipo gorges, com clic e abertura de um lado</t>
  </si>
  <si>
    <t>Fechadura de segurança para cela tipo gorges, com clic e abertura de um lado, embutida em caixa</t>
  </si>
  <si>
    <t>Fechadura de segurança para corredor tipo gorges, com abertura de dois lados</t>
  </si>
  <si>
    <t>Mola hidráulica de piso, para porta com largura até 1,10 m e peso até 120 kg</t>
  </si>
  <si>
    <t>Ferrolho de segurança de 1,20 m, para adaptação em portas de celas, embutido em caixa</t>
  </si>
  <si>
    <t>Cadeado</t>
  </si>
  <si>
    <t>Cadeado de latão com cilindro - trava dupla - 60mm</t>
  </si>
  <si>
    <t>Recolocação de fechaduras de embutir</t>
  </si>
  <si>
    <t>Barra antipânico de sobrepor para porta de 1 folha</t>
  </si>
  <si>
    <t>Recolocação de fechaduras e fechos de sobrepor</t>
  </si>
  <si>
    <t>Barra antipânico de sobrepor e maçaneta livre para porta de 1 folha</t>
  </si>
  <si>
    <t>Recolocação de dobradiças</t>
  </si>
  <si>
    <t>Ferragem para portão de tapume</t>
  </si>
  <si>
    <t>Dobradiça tipo gonzo, diâmetro de 1 1/2´ com abas de 2´ x 3/8´</t>
  </si>
  <si>
    <t>Brete para instalação superior em porta chapa/grade de segurança</t>
  </si>
  <si>
    <t>Ferrolho de segurança para adaptação em portas de celas</t>
  </si>
  <si>
    <t>Dobradiça inferior para porta de vidro temperado</t>
  </si>
  <si>
    <t>Dobradiça superior para porta de vidro temperado</t>
  </si>
  <si>
    <t>Suporte duplo para vidro temperado fixado em alvenaria</t>
  </si>
  <si>
    <t>par</t>
  </si>
  <si>
    <t>Pivô superior lateral para porta em vidro temperado</t>
  </si>
  <si>
    <t>Mancal inferior com rolamento para porta em vidro temperado</t>
  </si>
  <si>
    <t>Contra fechadura de centro para porta em vidro temperado</t>
  </si>
  <si>
    <t>Puxador duplo em aço inoxidável, para porta de madeira, alumínio ou vidro, de 350 mm</t>
  </si>
  <si>
    <t>Capa de proteção para fechadura / ferrolho</t>
  </si>
  <si>
    <t>Espelho para trinco de piso para porta em vidro temperado</t>
  </si>
  <si>
    <t>Trinco de piso para porta em vidro temperado</t>
  </si>
  <si>
    <t>Equipamento automatizador de portas deslizantes para folha dupla</t>
  </si>
  <si>
    <t>Equipamento automatizador telescópico unilateral de portas deslizantes para folha dupla</t>
  </si>
  <si>
    <t>Cantoneira</t>
  </si>
  <si>
    <t>Cantoneira em alumínio perfil sextavado</t>
  </si>
  <si>
    <t>Perfil em alumínio natural</t>
  </si>
  <si>
    <t>Cantoneira em alumínio perfil ´Y´</t>
  </si>
  <si>
    <t>Cantoneira em aço galvanizado</t>
  </si>
  <si>
    <t>Cantoneira e perfis em ferro</t>
  </si>
  <si>
    <t>Cabos e cordoalhas</t>
  </si>
  <si>
    <t>Cabo em aço galvanizado com alma de aço, diâmetro de 3/16´ (4,76 mm)</t>
  </si>
  <si>
    <t>Cabo em aço galvanizado com alma de aço, diâmetro de 5/16´ (7,94 mm)</t>
  </si>
  <si>
    <t>Cordoalha de aço galvanizado, diâmetro de 1/4´ (6,35 mm)</t>
  </si>
  <si>
    <t>Cabo em aço galvanizado com alma de aço, diâmetro de 3/8´ (9,52 mm)</t>
  </si>
  <si>
    <t>Alumínio liso para complementos e reparos</t>
  </si>
  <si>
    <t>Barra de apoio</t>
  </si>
  <si>
    <t>Barra de apoio reta, para pessoas com mobilidade reduzida, em tubo de aço inoxidável de 1 1/2´ x 500 mm</t>
  </si>
  <si>
    <t>Barra de apoio reta, para pessoas com mobilidade reduzida, em tubo de aço inoxidável de 1 1/2´ x 800 mm</t>
  </si>
  <si>
    <t>Barra de apoio em ângulo de 90°, para pessoas com mobilidade reduzida, em tubo de aço inoxidável de 1 1/2´ x 800 x 800 mm</t>
  </si>
  <si>
    <t>Barra de apoio reta, para pessoas com mobilidade reduzida, em tubo de alumínio, comprimento de 800 mm, acabamento com pintura epóxi</t>
  </si>
  <si>
    <t>Barra de apoio reta, para pessoas com mobilidade reduzida, em tubo de aço inoxidável de 1 1/4´ x 400 mm</t>
  </si>
  <si>
    <t>Barra de proteção para lavatório, para pessoas com mobilidade reduzida, em tubo de alumínio acabamento com pintura epóxi</t>
  </si>
  <si>
    <t>Aparelhos elétricos, hidráulicos e a gás</t>
  </si>
  <si>
    <t>Bebedouro elétrico de pressão em aço inoxidável, capacidade de refrigeração de 06 l/h</t>
  </si>
  <si>
    <t>Bebedouro elétrico de pressão em aço inoxidável, capacidade de refrigeração de 16,6 l/h</t>
  </si>
  <si>
    <t>Revestimento</t>
  </si>
  <si>
    <t>Revestimento em borracha sintética colorida de 5,0 mm, para sinalização tátil de alerta / direcional - assentamento argamassado</t>
  </si>
  <si>
    <t>Revestimento em borracha sintética colorida de 5,0 mm, para sinalização tátil de alerta / direcional - colado</t>
  </si>
  <si>
    <t>Piso em ladrilho hidráulico podotátil várias cores (25x25x2,5cm), assentado com argamassa mista</t>
  </si>
  <si>
    <t>Revestimento em chapa de aço inoxidável para proteção de portas, altura de 40 cm</t>
  </si>
  <si>
    <t>Rejuntamento de piso em ladrilho hidráulico (25x25x2,5cm) com argamassa industrializada para rejunte, juntas de 2 mm</t>
  </si>
  <si>
    <t>Sinalização visual de degraus com pintura esmalte epóxi, comprimento de 20 cm</t>
  </si>
  <si>
    <t>Piso tátil de concreto, alerta / direcional, intertravado, espessura de 6 cm, com rejunte em areia</t>
  </si>
  <si>
    <t>Comunicação visual e sonora</t>
  </si>
  <si>
    <t>Anel de borracha para sinalização tátil para corrimão, diâmetro de 4,5 cm</t>
  </si>
  <si>
    <t>Tinta acrílica para sinalização visual de piso, com acabamento microtexturizado e antiderrapante</t>
  </si>
  <si>
    <t>Placa de identificação em alumínio para WC, com desenho universal de acessibilidade</t>
  </si>
  <si>
    <t>Placa de identificação para estacionamento, com desenho universal de acessibilidade, tipo pedestal</t>
  </si>
  <si>
    <t>Sinalização com pictograma para vaga de estacionamento</t>
  </si>
  <si>
    <t>Sinalização com pictograma para vaga de estacionamento, com faixas demarcatórias</t>
  </si>
  <si>
    <t>Aparelhos sanitários</t>
  </si>
  <si>
    <t>Assento articulado para banho, em alumínio com pintura epóxi de 700 x 450 mm</t>
  </si>
  <si>
    <t>Lavatório de louça para canto sem coluna para pessoas com mobilidade reduzida</t>
  </si>
  <si>
    <t>Trocador acessível em MDF com revestimento em laminado melamínico de 180x80cm</t>
  </si>
  <si>
    <t>Bacia sifonada de louça para pessoas com mobilidade reduzida - 6 litros</t>
  </si>
  <si>
    <t>Isolamentos térmicos / acústicos</t>
  </si>
  <si>
    <t>Lã de vidro e/ou lã de rocha com espessura de 1´</t>
  </si>
  <si>
    <t>Lã de vidro e/ou lã de rocha com espessura de 2´</t>
  </si>
  <si>
    <t>Argila expandida</t>
  </si>
  <si>
    <t>Junta plástica de 3/4´ x 1/8´</t>
  </si>
  <si>
    <t>Junta de latão bitola de 1/8´</t>
  </si>
  <si>
    <t>Junta de dilatação ou vedação com mastique de silicone, 1,0 x 0,5 cm - inclusive guia de apoio em polietileno</t>
  </si>
  <si>
    <t>Junta a base de asfalto oxidado a quente</t>
  </si>
  <si>
    <t>cm³</t>
  </si>
  <si>
    <t>Mangueira plástica flexível para junta de dilatação</t>
  </si>
  <si>
    <t>Junta de dilatação elástica a base de poliuretano</t>
  </si>
  <si>
    <t>Junta estrutural com poliestireno expandido de alta densidade P-III, espessura de 10 mm</t>
  </si>
  <si>
    <t>Junta estrutural com poliestireno expandido de alta densidade P-III, espessura de 20 mm</t>
  </si>
  <si>
    <t>Junta estrutural com perfilado termoplástico em PVC, perfil O-12</t>
  </si>
  <si>
    <t>Junta estrutural com perfilado termoplástico em PVC, perfil O-22</t>
  </si>
  <si>
    <t>Junta estrutural com perfil elastomérico para fissuras, painéis e estruturas em geral, movimentação máxima 15 mm</t>
  </si>
  <si>
    <t>Junta estrutural com perfil elastomérico para fissuras, painéis e estruturas em geral, movimentação máxima 30 mm</t>
  </si>
  <si>
    <t>Junta estrutural com perfil elastomérico e lábios poliméricos para obras de arte, movimentação máxima 40 mm</t>
  </si>
  <si>
    <t>Junta estrutural com perfil elastomérico e lábios poliméricos para obras de arte, movimentação máxima 55 mm</t>
  </si>
  <si>
    <t>Junta elástica estrutural de neoprene</t>
  </si>
  <si>
    <t>Apoios e afins</t>
  </si>
  <si>
    <t>Chapa de aço em bitolas medias</t>
  </si>
  <si>
    <t>Apoio em placa de neoprene fretado</t>
  </si>
  <si>
    <t>dm³</t>
  </si>
  <si>
    <t>Envelope de concreto e proteção de tubos</t>
  </si>
  <si>
    <t>Proteção anticorrosiva, a base de resina epóxi com alcatrão, para ramais sob a terra, com DN até 1´</t>
  </si>
  <si>
    <t>Proteção anticorrosiva, a base de resina epóxi com alcatrão, para ramais sob a terra, com DN acima de 1´ até 2´</t>
  </si>
  <si>
    <t>Proteção anticorrosiva, a base de resina epóxi com alcatrão, para ramais sob a terra, com DN acima de 2´ até 3´</t>
  </si>
  <si>
    <t>Proteção anticorrosiva, a base de resina epóxi com alcatrão, para ramais sob a terra, com DN acima de 3´ até 4´</t>
  </si>
  <si>
    <t>Proteção anticorrosiva, com fita adesiva, para ramais sob a terra, com DN até 1´</t>
  </si>
  <si>
    <t>Proteção anticorrosiva, com fita adesiva, para ramais sob a terra, com DN acima de 1´ até 2´</t>
  </si>
  <si>
    <t>Proteção anticorrosiva, com fita adesiva, para ramais sob a terra, com DN acima de 2´ até 3´</t>
  </si>
  <si>
    <t>Proteção anticorrosiva, a base de resina epóxi com alcatrão, para ramais sob a terra, com DN acima de 5´ até 6´</t>
  </si>
  <si>
    <t>Proteção para isolamento térmico em alumínio</t>
  </si>
  <si>
    <t>Isolamento térmico em polietileno expandido, espessura de 5 mm, para tubulação de 1/2´ (15 mm)</t>
  </si>
  <si>
    <t>Isolamento térmico em polietileno expandido, espessura de 5 mm, para tubulação de 3/4´ (22 mm)</t>
  </si>
  <si>
    <t>Isolamento térmico em polietileno expandido, espessura de 5 mm, para tubulação de 1´ (28 mm)</t>
  </si>
  <si>
    <t>Isolamento térmico em polietileno expandido, espessura de 10 mm, para tubulação de 1 1/4´ (35 mm)</t>
  </si>
  <si>
    <t>Isolamento térmico em polietileno expandido, espessura de 10 mm, para tubulação de 1 1/2´ (42 mm)</t>
  </si>
  <si>
    <t>Isolamento térmico em polietileno expandido, espessura de 10 mm, para tubulação de 2´ (54 mm)</t>
  </si>
  <si>
    <t>Isolamento térmico em espuma elastomérica, espessura de 9 a 12 mm, para tubulação de 1/4´ (cobre)</t>
  </si>
  <si>
    <t>Isolamento térmico em espuma elastomérica, espessura de 9 a 12 mm, para tubulação de 1/2´ (cobre)</t>
  </si>
  <si>
    <t>Isolamento térmico em espuma elastomérica, espessura de 9 a 12 mm, para tubulação de 5/8´ (cobre) ou 1/4´ (ferro)</t>
  </si>
  <si>
    <t>Isolamento térmico em espuma elastomérica, espessura de 9 a 12 mm, para tubulação de 1´ (cobre)</t>
  </si>
  <si>
    <t>Isolamento térmico em espuma elastomérica, espessura de 19 a 26 mm, para tubulação de 7/8´ (cobre) ou 1/2´ (ferro)</t>
  </si>
  <si>
    <t>Isolamento térmico em espuma elastomérica, espessura de 19 a 26 mm, para tubulação de 1 1/8´ (cobre) ou 3/4´ (ferro)</t>
  </si>
  <si>
    <t>Isolamento térmico em espuma elastomérica, espessura de 19 a 26 mm, para tubulação de 1 3/8´ (cobre) ou 1´ (ferro)</t>
  </si>
  <si>
    <t>Isolamento térmico em espuma elastomérica, espessura de 19 a 26 mm, para tubulação de 1 5/8´ (cobre) ou 1 1/4´ (ferro)</t>
  </si>
  <si>
    <t>Isolamento térmico em espuma elastomérica, espessura de 19 a 26 mm, para tubulação de 1 1/2´ (ferro)</t>
  </si>
  <si>
    <t>Isolamento térmico em espuma elastomérica, espessura de 19 a 26 mm, para tubulação de 2´ (ferro)</t>
  </si>
  <si>
    <t>Isolamento térmico em espuma elastomérica, espessura de 19 a 26 mm, para tubulação de 2 1/2´ (ferro)</t>
  </si>
  <si>
    <t>Isolamento térmico em espuma elastomérica, espessura de 19 a 26 mm, para tubulação de 3 1/2´ (cobre) ou 3´ (ferro)</t>
  </si>
  <si>
    <t>Isolamento térmico em espuma elastomérica, espessura de 19 a 26 mm, para tubulação de 4´ (ferro)</t>
  </si>
  <si>
    <t>Isolamento térmico em espuma elastomérica, espessura de 19 a 26 mm, para tubulação de 5´ (ferro)</t>
  </si>
  <si>
    <t>Isolamento térmico em espuma elastomérica, espessura de 19 a 26 mm, para tubulação de 6´ (ferro)</t>
  </si>
  <si>
    <t>Manta em espuma elastomérica, espessura de 19 a 26 mm, para isolamento térmico de tubulação acima de 6´</t>
  </si>
  <si>
    <t>Impermeabilização flexível com manta</t>
  </si>
  <si>
    <t>Impermeabilização em manta asfáltica com armadura, tipo III-B, espessura de 3 mm</t>
  </si>
  <si>
    <t>Impermeabilização em manta asfáltica com armadura, tipo III-B, espessura de 4 mm</t>
  </si>
  <si>
    <t>Impermeabilização em manta asfáltica tipo III-B, espessura de 3 mm, face exposta em geotêxtil, com membrana acrílica</t>
  </si>
  <si>
    <t>Impermeabilização em manta asfáltica plastomérica com armadura, tipo III, espessura de 4 mm, face exposta em geotêxtil com membrana acrílica</t>
  </si>
  <si>
    <t>Impermeabilização com manta asfáltica tipo III, anti raiz, espessura de 4 mm</t>
  </si>
  <si>
    <t>Impermeabilização flexível com membranas</t>
  </si>
  <si>
    <t>Impermeabilização em pintura de asfalto oxidado com solventes orgânicos, sobre massa</t>
  </si>
  <si>
    <t>Impermeabilização em pintura de asfalto oxidado com solventes orgânicos, sobre metal</t>
  </si>
  <si>
    <t>Impermeabilização em membrana de asfalto modificado com elastômeros, na cor preta</t>
  </si>
  <si>
    <t>Impermeabilização em membrana de asfalto modificado com elastômeros, na cor preta e reforço em tela poliéster</t>
  </si>
  <si>
    <t>Impermeabilização em membrana à base de polímeros acrílicos, na cor branca</t>
  </si>
  <si>
    <t>Impermeabilização em membrana à base de polímeros acrílicos, na cor branca e reforço em tela poliéster</t>
  </si>
  <si>
    <t>Impermeabilização em membrana à base de resina termoplástica e cimentos aditivados com reforço em tela poliéster</t>
  </si>
  <si>
    <t>Impermeabilização rígida</t>
  </si>
  <si>
    <t>Impermeabilização em argamassa impermeável com aditivo hidrófugo</t>
  </si>
  <si>
    <t>Impermeabilização em argamassa polimérica para umidade e água de percolação</t>
  </si>
  <si>
    <t>Impermeabilização em argamassa polimérica com reforço em tela poliéster para pressão hidrostática positiva</t>
  </si>
  <si>
    <t>Impermeabilização com cimento cristalizante para umidade e água de percolação</t>
  </si>
  <si>
    <t>Impermeabilização com cimento cristalizante para pressão hidrostática positiva</t>
  </si>
  <si>
    <t>Impermeabilização anticorrosiva em membrana epoxídica com alcatrão de hulha, sobre massa</t>
  </si>
  <si>
    <t>Recolocação de argila expandida</t>
  </si>
  <si>
    <t>Tela em polietileno, malha hexagonal de 1/2´, para armadura de argamassa</t>
  </si>
  <si>
    <t>Tela galvanizada fio 24 BWG, malha hexagonal de 1/2´, para armadura de argamassa</t>
  </si>
  <si>
    <t>Preparo de base</t>
  </si>
  <si>
    <t>Estucamento e lixamento de concreto deteriorado</t>
  </si>
  <si>
    <t>Estucamento e lixamento de concreto</t>
  </si>
  <si>
    <t>Imunizante para madeira</t>
  </si>
  <si>
    <t>Reparo de trincas rasas até 5,0 mm de largura, na massa</t>
  </si>
  <si>
    <t>Massa corrida</t>
  </si>
  <si>
    <t>Massa corrida a base de PVA</t>
  </si>
  <si>
    <t>Massa corrida à base de resina acrílica</t>
  </si>
  <si>
    <t>Massa corrida a óleo em superfície rebocada</t>
  </si>
  <si>
    <t>Pintura em superfícies de concreto / massa / gesso / pedras</t>
  </si>
  <si>
    <t>Caiação em massa</t>
  </si>
  <si>
    <t>Tinta látex em elemento vazado</t>
  </si>
  <si>
    <t>Pintura especial em esmalte para lousa cor verde</t>
  </si>
  <si>
    <t>Resina acrílica plastificante</t>
  </si>
  <si>
    <t>Verniz acrílico</t>
  </si>
  <si>
    <t>Hidrorrepelente incolor para fachada à base de silano-siloxano oligomérico disperso em água</t>
  </si>
  <si>
    <t>Hidrorrepelente incolor para fachada à base de silano-siloxano oligomérico disperso em solvente</t>
  </si>
  <si>
    <t>Verniz de proteção antipichação</t>
  </si>
  <si>
    <t>Pintura em superfícies de madeira</t>
  </si>
  <si>
    <t>Verniz fungicida para madeira</t>
  </si>
  <si>
    <t>Enceramento de superfície de madeira à boneca</t>
  </si>
  <si>
    <t>Esmalte em rodapés, baguetes ou molduras de madeira</t>
  </si>
  <si>
    <t>Verniz em superfície de madeira</t>
  </si>
  <si>
    <t>Verniz em rodapés, baguetes ou molduras de madeira</t>
  </si>
  <si>
    <t>Pintura em pisos</t>
  </si>
  <si>
    <t>Acrílico para quadras e pisos cimentados</t>
  </si>
  <si>
    <t>Pintura em estruturas metálicas</t>
  </si>
  <si>
    <t>Pintura epóxi bicomponente em estruturas metálicas</t>
  </si>
  <si>
    <t>Pintura com esmalte alquídico em estrutura metálica</t>
  </si>
  <si>
    <t>Pintura de sinalização</t>
  </si>
  <si>
    <t>Borracha clorada para faixas demarcatórias</t>
  </si>
  <si>
    <t>Pintura em superfície de concreto/massa/gesso/pedras, inclusive preparo</t>
  </si>
  <si>
    <t>Tinta látex antimofo em massa, inclusive preparo</t>
  </si>
  <si>
    <t>Tinta látex em massa, inclusive preparo</t>
  </si>
  <si>
    <t>Tinta acrílica antimofo em massa, inclusive preparo</t>
  </si>
  <si>
    <t>Tinta acrílica em massa, inclusive preparo</t>
  </si>
  <si>
    <t>Epóxi em massa, inclusive preparo</t>
  </si>
  <si>
    <t>Borracha clorada em massa, inclusive preparo</t>
  </si>
  <si>
    <t>Textura acrílica para uso interno / externo, inclusive preparo</t>
  </si>
  <si>
    <t>Pintura em superfície metálica, inclusive preparo</t>
  </si>
  <si>
    <t>Pintura em superfície de madeira, inclusive preparo</t>
  </si>
  <si>
    <t>Preparação de solo</t>
  </si>
  <si>
    <t>Terra vegetal orgânica comum</t>
  </si>
  <si>
    <t>Limpeza e regularização de áreas para ajardinamento (jardins e canteiros)</t>
  </si>
  <si>
    <t>Vegetação rasteira</t>
  </si>
  <si>
    <t>Plantio de grama batatais em placas (praças e áreas abertas)</t>
  </si>
  <si>
    <t>Plantio de grama batatais em placas (jardins e canteiros)</t>
  </si>
  <si>
    <t>Forração com Lírio Amarelo, mínimo 18 mudas / m² - h= 0,50 m</t>
  </si>
  <si>
    <t>Plantio de grama São Carlos em placas (jardins e canteiros)</t>
  </si>
  <si>
    <t>Forração com Hera Inglesa, mínimo 18 mudas / m² - h= 0,15 m</t>
  </si>
  <si>
    <t>Plantio de grama esmeralda em placas (jardins e canteiros)</t>
  </si>
  <si>
    <t>Forração com clorofito, mínimo de 20 mudas / m² - h= 0,15 m</t>
  </si>
  <si>
    <t>Plantio de grama pelo processo hidrossemeadura</t>
  </si>
  <si>
    <t>Vegetação arbustiva</t>
  </si>
  <si>
    <t>Arbusto Azaléa - h= 0,60 a 0,80 m</t>
  </si>
  <si>
    <t>Arbusto Moréia - h= 0,50 m</t>
  </si>
  <si>
    <t>Arbusto Alamanda - h= 0,60 a 0,80 m</t>
  </si>
  <si>
    <t>Arbusto Curcúligo - h= 0,60 a 0,80 m</t>
  </si>
  <si>
    <t>Árvores</t>
  </si>
  <si>
    <t>Árvore ornamental tipo Pata de Vaca - h= 2,00 m</t>
  </si>
  <si>
    <t>Árvore ornamental tipo Ipê Amarelo - h= 2,00 m</t>
  </si>
  <si>
    <t>Árvore ornamental tipo Areca Bambu - h= 2,00 m</t>
  </si>
  <si>
    <t>Árvore ornamental tipo coqueiro Jerivá - h= 4,00 m</t>
  </si>
  <si>
    <t>Árvore ornamental tipo Quaresmeira (Tibouchina granulosa) - h= 1,50 / 2,00 m</t>
  </si>
  <si>
    <t>Cercas e fechamentos</t>
  </si>
  <si>
    <t>Cerca em arame farpado com mourões de eucalipto</t>
  </si>
  <si>
    <t>Cerca em arame farpado com mourões de concreto</t>
  </si>
  <si>
    <t>Cerca em arame farpado com mourões de concreto, com ponta inclinada</t>
  </si>
  <si>
    <t>Cerca em tela de aço galvanizado de 2´, montantes em mourões de concreto com ponta inclinada e arame farpado</t>
  </si>
  <si>
    <t>Alambrado em tela de aço galvanizado de 2´, montantes metálicos e arame farpado, até 4,00 m de altura</t>
  </si>
  <si>
    <t>Alambrado em tela de aço galvanizado de 2´, montantes metálicos e arame farpado, acima de 4,00 m de altura</t>
  </si>
  <si>
    <t>Alambrado em tela de aço galvanizado de 1´, montantes metálicos e arame farpado</t>
  </si>
  <si>
    <t>Barreira de proteção perimetral em aço inoxidável AISI 430, dupla</t>
  </si>
  <si>
    <t>Alambrado em tela de aço galvanizado de 2´, montantes metálicos com extremo superior duplo e arame farpado, acima de 4,00 m de altura</t>
  </si>
  <si>
    <t>Alambrado em tela de aço galvanizado de 2´, montantes metálicos retos</t>
  </si>
  <si>
    <t>Portão de abrir em grade de aço galvanizado eletrofundida, malha 65 x 132 mm, e pintura eletrostática</t>
  </si>
  <si>
    <t>Portão de correr em grade de aço galvanizado eletrofundida, malha 65 x 132 mm, e pintura eletrostática</t>
  </si>
  <si>
    <t>Gradil de ferro perfilado, tipo parque</t>
  </si>
  <si>
    <t>Portão de ferro perfilado, tipo parque</t>
  </si>
  <si>
    <t>Portão de abrir em gradil eletrofundido, malha 5 x 15 cm</t>
  </si>
  <si>
    <t>Gradil tela eletrosoldado, malha de 5 x 15cm, galvanizado</t>
  </si>
  <si>
    <t>Fechamento de divisa - mourão com placas pré moldadas</t>
  </si>
  <si>
    <t>Tela de arame galvanizado fio nº 22 BWG, malha de 2´, tipo galinheiro</t>
  </si>
  <si>
    <t>Tela de aço galvanizado fio nº 10 BWG, malha de 2´, tipo alambrado de segurança</t>
  </si>
  <si>
    <t>Recolocação de barreira de proteção perimetral, simples ou dupla</t>
  </si>
  <si>
    <t>Recolocação de alambrado, com altura até 4,50 m</t>
  </si>
  <si>
    <t>Recolocação de alambrado, com altura acima de 4,50 m</t>
  </si>
  <si>
    <t>Suporte para apoio de bicicletas em tubo de aço galvanizado, diâmetro de 2 1/2´</t>
  </si>
  <si>
    <t>Grelha arvoreira em ferro fundido</t>
  </si>
  <si>
    <t>Quadra e equipamento de esportes</t>
  </si>
  <si>
    <t>Tela de arame galvanizado fio nº 12 BWG, malha de 2´</t>
  </si>
  <si>
    <t>Trave oficial completa com rede para futebol de salão</t>
  </si>
  <si>
    <t>Tabela completa com suporte e rede para basquete</t>
  </si>
  <si>
    <t>Poste oficial completo com rede para voleibol</t>
  </si>
  <si>
    <t>Piso em fibra de polipropileno corrugado para quadra de esportes, inclusive pintura</t>
  </si>
  <si>
    <t>Abrigo, guarita e quiosque</t>
  </si>
  <si>
    <t>Cancela automática metálica com barreira de alumínio até 3,50 m</t>
  </si>
  <si>
    <t>Bancos</t>
  </si>
  <si>
    <t>Banco contínuo em concreto vazado</t>
  </si>
  <si>
    <t>Banco de madeira sobre alvenaria</t>
  </si>
  <si>
    <t>Equipamento recreativo</t>
  </si>
  <si>
    <t>Centro de atividades em madeira rústica</t>
  </si>
  <si>
    <t>Balanço duplo em madeira rústica</t>
  </si>
  <si>
    <t>Gangorra dupla em madeira rústica</t>
  </si>
  <si>
    <t>Gira-gira em ferro com assento de madeira (8 lugares)</t>
  </si>
  <si>
    <t>Mastro para bandeiras</t>
  </si>
  <si>
    <t>Plataforma com 3 mastros galvanizados, h= 7,00 m</t>
  </si>
  <si>
    <t>Plataforma com 3 mastros galvanizados, h= 9,00 m</t>
  </si>
  <si>
    <t>Mastro para bandeira galvanizado, h= 9,00 m</t>
  </si>
  <si>
    <t>Mastro para bandeira galvanizado, h= 7,00 m</t>
  </si>
  <si>
    <t>Tela em poliamida (nylon), malha 10 x 10 cm, fio 2 mm</t>
  </si>
  <si>
    <t>Entrada de energia - componentes</t>
  </si>
  <si>
    <t>Cubículo de entrada e medição para uso abrigado, classe 15 kV</t>
  </si>
  <si>
    <t>Caixas de entrada / medição</t>
  </si>
  <si>
    <t>Caixa de medição tipo II (300 x 560 x 200) mm, padrão concessionárias</t>
  </si>
  <si>
    <t>Caixa de medição polifásica (500 x 600 x 200) mm, padrão concessionárias</t>
  </si>
  <si>
    <t>Suporte (Braquet)</t>
  </si>
  <si>
    <t>Suporte para 1 isolador de baixa tensão</t>
  </si>
  <si>
    <t>Suporte para 2 isoladores de baixa tensão</t>
  </si>
  <si>
    <t>Suporte para 3 isoladores de baixa tensão</t>
  </si>
  <si>
    <t>Suporte para 4 isoladores de baixa tensão</t>
  </si>
  <si>
    <t>Isoladores</t>
  </si>
  <si>
    <t>Isolador tipo roldana para baixa tensão de 76 x 79 mm</t>
  </si>
  <si>
    <t>Isolador tipo castanha incluindo grampo de sustentação</t>
  </si>
  <si>
    <t>Isolador tipo disco para 15 kV de 6´ - 150 mm</t>
  </si>
  <si>
    <t>Isolador tipo pino para 15 kV, inclusive pino (poste)</t>
  </si>
  <si>
    <t>Isolador pedestal para 15 kV</t>
  </si>
  <si>
    <t>Isolador pedestal para 25 kV</t>
  </si>
  <si>
    <t>Muflas e terminais</t>
  </si>
  <si>
    <t>Terminal modular (mufla) unipolar externo para cabo até 70 mm²/15 kV</t>
  </si>
  <si>
    <t>Terminal modular (mufla) unipolar interno para cabo até 70 mm²/15 kV</t>
  </si>
  <si>
    <t>Gerador e grupo gerador</t>
  </si>
  <si>
    <t>Transformador de entrada</t>
  </si>
  <si>
    <t>Transformador de potência trifásico de 225 kVA, classe 15 kV, a óleo</t>
  </si>
  <si>
    <t>Transformador de potência trifásico de 150 kVA, classe 15 kV, a óleo</t>
  </si>
  <si>
    <t>Transformador de potência trifásico de 500 kVA, classe 15 kV, a seco</t>
  </si>
  <si>
    <t>Transformador de potência trifásico de 1000 kVA, classe 15 kV, a seco com cabine</t>
  </si>
  <si>
    <t>Transformador de potência trifásico de 5 kVA, classe 0,6 kV, a seco com cabine</t>
  </si>
  <si>
    <t>Transformador de potência trifásico de 7,5 kVA, classe 0,6 kV, a seco com cabine</t>
  </si>
  <si>
    <t>Transformador de potência trifásico de 75 kVA, classe 15 kV, a óleo</t>
  </si>
  <si>
    <t>Transformador de potência trifásico de 300 kVA, classe 15 kV, a óleo</t>
  </si>
  <si>
    <t>Transformador de potência trifásico de 112,5 kVA, classe 15 kV, a óleo</t>
  </si>
  <si>
    <t>Transformador de potência trifásico de 500 kVA, classe 15 kV, a seco com cabine</t>
  </si>
  <si>
    <t>Transformador de potência trifásico de 30 kVA, classe 1,2 KV, a seco com cabine</t>
  </si>
  <si>
    <t>Transformador de potência trifásico de 500 kVA, classe 15 kV, a óleo</t>
  </si>
  <si>
    <t>Transformador de potência trifásico de 750 kVA, classe 15 kV, a óleo</t>
  </si>
  <si>
    <t>Transformador de potência trifásico de 750 kVA, classe 15 kV, a seco</t>
  </si>
  <si>
    <t>Transformador de potência trifásico de 300 kVA, classe 15 kV, a seco</t>
  </si>
  <si>
    <t>Transformador de potência trifásico de 45 kVA, classe 15 kV, a seco</t>
  </si>
  <si>
    <t>Transformador de potência trifásico de 500 kVA, classe 15 kV, a óleo - tipo pedestal</t>
  </si>
  <si>
    <t>Transformador trifásico a seco de 112,5 kVA, encapsulado em resina epóxi sob vácuo</t>
  </si>
  <si>
    <t>Transformador trifásico a seco de 150 kVA, encapsulado em resina epóxi sob vácuo</t>
  </si>
  <si>
    <t>Vergalhão de cobre eletrolítico, diâmetro de 3/8´</t>
  </si>
  <si>
    <t>União angular para vergalhão, diâmetro de 3/8´</t>
  </si>
  <si>
    <t>Bobina mínima para disjuntor (a óleo)</t>
  </si>
  <si>
    <t>Terminal para vergalhão, diâmetro de 3/8´</t>
  </si>
  <si>
    <t>Braçadeira para fixação de eletroduto, até 4´</t>
  </si>
  <si>
    <t>Prensa vergalhão ´T´, diâmetro de 3/8´</t>
  </si>
  <si>
    <t>Vara para manobra em cabine em fibra de vidro, para tensão até 36 kV</t>
  </si>
  <si>
    <t>Bucha para passagem interna/externa com isolação para 15 kV</t>
  </si>
  <si>
    <t>Chapa de ferro de 1,50 x 0,50 m para bucha de passagem</t>
  </si>
  <si>
    <t>Cruzeta de madeira de 2400 mm</t>
  </si>
  <si>
    <t>Luva isolante de borracha, acima de 10 até 20 kV</t>
  </si>
  <si>
    <t>Mão francesa de 700 mm</t>
  </si>
  <si>
    <t>Luva isolante de borracha, até 10 kV</t>
  </si>
  <si>
    <t>Mudança de tap do transformador</t>
  </si>
  <si>
    <t>Óleo para disjuntor</t>
  </si>
  <si>
    <t>Óleo para transformador</t>
  </si>
  <si>
    <t>Placa de advertência ´Perigo Alta Tensão´ em cabine primária, nas dimensões 400 x 300 mm, chapa 18</t>
  </si>
  <si>
    <t>Luva de couro para proteção de luva isolante</t>
  </si>
  <si>
    <t>Sela para cruzeta de madeira</t>
  </si>
  <si>
    <t>Caixa porta luvas em madeira, com tampa</t>
  </si>
  <si>
    <t>Suporte de transformador em poste ou estaleiro</t>
  </si>
  <si>
    <t>Tapete de borracha isolante elétrico de 1000 x 1000 mm</t>
  </si>
  <si>
    <t>Cruzeta metálica de 2400 mm, para fixação de mufla ou para-raios</t>
  </si>
  <si>
    <t>Quadro para telefonia embutir, proteção IP40 chapa nº 16msg</t>
  </si>
  <si>
    <t>Quadro Telebrás de embutir de 200 x 200 x 120 mm</t>
  </si>
  <si>
    <t>Quadro Telebrás de embutir de 400 x 400 x 120 mm</t>
  </si>
  <si>
    <t>Quadro Telebrás de embutir de 600 x 600 x 120 mm</t>
  </si>
  <si>
    <t>Quadro Telebrás de embutir de 800 x 800 x 120 mm</t>
  </si>
  <si>
    <t>Quadro Telebrás de embutir de 1200 x 1200 x 120 mm</t>
  </si>
  <si>
    <t>Quadro para telefonia de sobrepor, proteção IP 40 chapa nº 16msg</t>
  </si>
  <si>
    <t>Quadro Telebrás de sobrepor de 200 x 200 x 120 mm</t>
  </si>
  <si>
    <t>Quadro Telebrás de sobrepor de 400 x 400 x 120 mm</t>
  </si>
  <si>
    <t>Quadro Telebrás de sobrepor de 600 x 600 x 120 mm</t>
  </si>
  <si>
    <t>Quadro Telebrás de sobrepor de 800 x 800 x 120 mm</t>
  </si>
  <si>
    <t>Quadro distribuição de luz e força de embutir universal</t>
  </si>
  <si>
    <t>Quadro de distribuição universal de embutir, para disjuntores 16 DIN / 12 Bolt-on - 150 A - sem componentes</t>
  </si>
  <si>
    <t>Quadro de distribuição universal de embutir, para disjuntores 24 DIN / 18 Bolt-on - 150 A - sem componentes</t>
  </si>
  <si>
    <t>Quadro de distribuição universal de embutir, para disjuntores 34 DIN / 24 Bolt-on - 150 A - sem componentes</t>
  </si>
  <si>
    <t>Quadro de distribuição universal de embutir, para disjuntores 44 DIN / 32 Bolt-on - 150 A - sem componentes</t>
  </si>
  <si>
    <t>Quadro de distribuição universal de embutir, para disjuntores 56 DIN / 40 Bolt-on - 225 A - sem componentes</t>
  </si>
  <si>
    <t>Quadro de distribuição universal de embutir, para disjuntores 70 DIN / 50 Bolt-on - 225 A - sem componentes</t>
  </si>
  <si>
    <t>Quadro distribuição de luz e força de sobrepor universal</t>
  </si>
  <si>
    <t>Quadro de distribuição universal de sobrepor, para disjuntores 16 DIN / 12 Bolt-on - 150 A - sem componentes</t>
  </si>
  <si>
    <t>Quadro de distribuição universal de sobrepor, para disjuntores 24 DIN / 18 Bolt-on - 150 A - sem componentes</t>
  </si>
  <si>
    <t>Quadro de distribuição universal de sobrepor, para disjuntores 34 DIN / 24 Bolt-on - 150 A - sem componentes</t>
  </si>
  <si>
    <t>Quadro de distribuição universal de sobrepor, para disjuntores 44 DIN / 32 Bolt-on - 150 A - sem componentes</t>
  </si>
  <si>
    <t>Quadro de distribuição universal de sobrepor, para disjuntores 56 DIN / 40 Bolt-on - 225 A - sem componentes</t>
  </si>
  <si>
    <t>Quadro de distribuição universal de sobrepor, para disjuntores 70 DIN / 50 Bolt-on - 225 A - sem componentes</t>
  </si>
  <si>
    <t>Painel autoportante</t>
  </si>
  <si>
    <t>Barramentos</t>
  </si>
  <si>
    <t>Barramento de cobre nu</t>
  </si>
  <si>
    <t>Bases</t>
  </si>
  <si>
    <t>Base de fusível Diazed completa para 25 A</t>
  </si>
  <si>
    <t>Base de fusível Diazed completa para 63 A</t>
  </si>
  <si>
    <t>Base de fusível NH até 125 A, com fusível</t>
  </si>
  <si>
    <t>Base de fusível NH até 250 A, com fusível</t>
  </si>
  <si>
    <t>Base de fusível NH até 400 A, com fusível</t>
  </si>
  <si>
    <t>Base de fusível tripolar de 15 kV</t>
  </si>
  <si>
    <t>Base de fusível unipolar de 15 kV</t>
  </si>
  <si>
    <t>Fusíveis</t>
  </si>
  <si>
    <t>Fusível tipo NH 00 de 6 A até 160 A</t>
  </si>
  <si>
    <t>Fusível tipo NH 1 de 36 A até 250 A</t>
  </si>
  <si>
    <t>Fusível tipo NH 2 de 224 A até 400 A</t>
  </si>
  <si>
    <t>Fusível tipo NH 3 de 400 A até 630 A</t>
  </si>
  <si>
    <t>Fusível tipo HH para 15 kV de 2,5 A até 50 A</t>
  </si>
  <si>
    <t>Fusível tipo HH para 15 kV de 60 A até 100 A</t>
  </si>
  <si>
    <t>Fusível diazed retardado de 2 A até 25 A</t>
  </si>
  <si>
    <t>Fusível diazed retardado de 35 A até 63 A</t>
  </si>
  <si>
    <t>Fusível em vidro para ´TP´ de 0,5 A</t>
  </si>
  <si>
    <t>Disjuntores</t>
  </si>
  <si>
    <t>Disjuntor fixo PVO trifásico, 17,5 kV, 630 A x 350 MVA, 50/60 Hz, com acessórios</t>
  </si>
  <si>
    <t>Disjuntor a seco aberto trifásico, 600 V de 800 A, 50/60 Hz, com acessórios</t>
  </si>
  <si>
    <t>Disjuntor fixo PVO trifásico, 15 kV, 630 A x 350 MVA, com relé de proteção de sobrecorrente e transformadores de corrente</t>
  </si>
  <si>
    <t>Disjuntor em caixa aberta tripolar extraível, 500V de 3200A, com acessórios</t>
  </si>
  <si>
    <t>Disjuntor em caixa aberta tripolar extraível, 500V de 4000A, com acessórios</t>
  </si>
  <si>
    <t>Disjuntor termomagnético, unipolar 127/220 V, corrente de 10 A até 30 A</t>
  </si>
  <si>
    <t>Disjuntor termomagnético, unipolar 127/220 V, corrente de 35 A até 50 A</t>
  </si>
  <si>
    <t>Disjuntor termomagnético, bipolar 220/380 V, corrente de 10 A até 50 A</t>
  </si>
  <si>
    <t>Disjuntor termomagnético, bipolar 220/380 V, corrente de 60 A até 100 A</t>
  </si>
  <si>
    <t>Disjuntor termomagnético, tripolar 220/380 V, corrente de 10 A até 50 A</t>
  </si>
  <si>
    <t>Disjuntor termomagnético, tripolar 220/380 V, corrente de 60 A até 100 A</t>
  </si>
  <si>
    <t>Disjuntor série universal, em caixa moldada, térmico e magnético fixos, bipolar 480 V, corrente de 60 A até 100 A</t>
  </si>
  <si>
    <t>Disjuntor série universal, em caixa moldada, térmico e magnético fixos, bipolar 480/600 V, corrente de 125 A</t>
  </si>
  <si>
    <t>Disjuntor série universal, em caixa moldada, térmico fixo e magnético ajustável, tripolar 600 V, corrente de 300 A até 400 A</t>
  </si>
  <si>
    <t>Disjuntor série universal, em caixa moldada, térmico fixo e magnético ajustável, tripolar 600 V, corrente de 500 A até 630 A</t>
  </si>
  <si>
    <t>Disjuntor série universal, em caixa moldada, térmico fixo e magnético ajustável, tripolar 600 V, corrente de 700 A até 800 A</t>
  </si>
  <si>
    <t>Mini-disjuntor termomagnético, unipolar 127/220 V, corrente de 10 A até 32 A</t>
  </si>
  <si>
    <t>Mini-disjuntor termomagnético, unipolar 127/220 V, corrente de 40 A até 50 A</t>
  </si>
  <si>
    <t>Mini-disjuntor termomagnético, bipolar 220/380 V, corrente de 10 A até 32 A</t>
  </si>
  <si>
    <t>Mini-disjuntor termomagnético, bipolar 220/380 V, corrente de 40 A até 50 A</t>
  </si>
  <si>
    <t>Mini-disjuntor termomagnético, bipolar 220/380 V, corrente de 63 A</t>
  </si>
  <si>
    <t>Mini-disjuntor termomagnético, bipolar 400 V, corrente de 80 A até 100 A</t>
  </si>
  <si>
    <t>Mini-disjuntor termomagnético, tripolar 220/380 V, corrente de 10 A até 32 A</t>
  </si>
  <si>
    <t>Mini-disjuntor termomagnético, tripolar 220/380 V, corrente de 40 A até 50 A</t>
  </si>
  <si>
    <t>Mini-disjuntor termomagnético, tripolar 220/380 V, corrente de 63 A</t>
  </si>
  <si>
    <t>Mini-disjuntor termomagnético, tripolar 400 V, corrente de 80 A até 125 A</t>
  </si>
  <si>
    <t>Disjuntor em caixa aberta tripolar extraível, 500 V de 6300 A, com acessórios</t>
  </si>
  <si>
    <t>Chave de baixa tensão</t>
  </si>
  <si>
    <t>Chave comutadora, reversão sob carga, tetrapolar, sem porta fusível, para 100 A</t>
  </si>
  <si>
    <t>Chave seccionadora sob carga, tripolar, acionamento rotativo, com prolongador, sem porta-fusível, de 160 A</t>
  </si>
  <si>
    <t>Chave seccionadora sob carga, tripolar, acionamento rotativo, com prolongador, sem porta-fusível, de 250 A</t>
  </si>
  <si>
    <t>Chave seccionadora sob carga, tripolar, acionamento rotativo, com prolongador, sem porta-fusível, de 400 A</t>
  </si>
  <si>
    <t>Chave seccionadora sob carga, tripolar, acionamento rotativo, com prolongador, sem porta-fusível, de 630 A</t>
  </si>
  <si>
    <t>Chave seccionadora sob carga, tripolar, acionamento rotativo, com prolongador, sem porta-fusível, de 1000 A</t>
  </si>
  <si>
    <t>Chave seccionadora sob carga, tripolar, acionamento rotativo, com prolongador, sem porta-fusível, de 1250 A</t>
  </si>
  <si>
    <t>Chave seccionadora sob carga, tripolar, acionamento rotativo, com prolongador e porta-fusível até NH-00-125 A - sem fusíveis</t>
  </si>
  <si>
    <t>Chave seccionadora sob carga, tripolar, acionamento rotativo, com prolongador e porta-fusível até NH-00-160 A - sem fusíveis</t>
  </si>
  <si>
    <t>Chave seccionadora sob carga, tripolar, acionamento rotativo, com prolongador e porta-fusível até NH-1-250 A - sem fusíveis</t>
  </si>
  <si>
    <t>Chave seccionadora sob carga, tripolar, acionamento rotativo, com prolongador e porta-fusível até NH-2-400 A - sem fusíveis</t>
  </si>
  <si>
    <t>Chave seccionadora sob carga, tripolar, acionamento rotativo, com prolongador e porta-fusível até NH-3-630 A - sem fusíveis</t>
  </si>
  <si>
    <t>Chave seccionadora sob carga, tripolar, acionamento tipo punho, com porta-fusível até NH-00-160 A - sem fusíveis</t>
  </si>
  <si>
    <t>Chave seccionadora sob carga, tripolar, acionamento tipo punho, com porta-fusível até NH-1-250 A - sem fusíveis</t>
  </si>
  <si>
    <t>Chave seccionadora sob carga, tripolar, acionamento tipo punho, com porta-fusível até NH-2-400 A - sem fusíveis</t>
  </si>
  <si>
    <t>Chave seccionadora sob carga, tripolar, acionamento tipo punho, com porta-fusível até NH-3-630 A - sem fusíveis</t>
  </si>
  <si>
    <t>Chave comutadora, reversão sob carga, tripolar, sem porta fusível, para 400 A</t>
  </si>
  <si>
    <t>Chave comutadora, reversão sob carga, tripolar, sem porta fusível, para 600/630 A</t>
  </si>
  <si>
    <t>Chave comutadora, reversão sob carga, tripolar, sem porta fusível, para 1000 A</t>
  </si>
  <si>
    <t>Chave comutadora, reversão sob carga, tetrapolar, sem porta fusível, para 630 A / 690 V</t>
  </si>
  <si>
    <t>Barra de contato para chave seccionadora tipo NH3-630 A</t>
  </si>
  <si>
    <t>Chave seccionadora tripolar, abertura sob carga seca até 160 A / 600 V</t>
  </si>
  <si>
    <t>Chave de média tensão</t>
  </si>
  <si>
    <t>Chave seccionadora tripolar sob carga para 400 A - 25 kV - com prolongador</t>
  </si>
  <si>
    <t>Chave seccionadora tripolar sob carga para 400 A - 15 kV - com prolongador</t>
  </si>
  <si>
    <t>Chave seccionadora tripolar seca para 400 A - 15 kV - com prolongador</t>
  </si>
  <si>
    <t>Chave seccionadora tripolar seca para 600 / 630 A - 15 kV - com prolongador</t>
  </si>
  <si>
    <t>Dispositivo DR ou interruptor de corrente de fuga</t>
  </si>
  <si>
    <t>Transformador de Potencial</t>
  </si>
  <si>
    <t>Transformador de potencial monofásico até 1000 VA classe 15 kV, a seco, com fusíveis</t>
  </si>
  <si>
    <t>Transformador de potencial monofásico até 2000 VA classe 15 kV, a seco, com fusíveis</t>
  </si>
  <si>
    <t>Transformador de potencial monofásico até 500 VA classe 15 kV, a seco, sem fusíveis</t>
  </si>
  <si>
    <t>Transformador de corrente</t>
  </si>
  <si>
    <t>Transformador de corrente 800-5 A, janela</t>
  </si>
  <si>
    <t>Transformador de corrente 200-5 A até 600-5 A, janela</t>
  </si>
  <si>
    <t>Transformador de corrente 1000-5 A até 1500-5 A, janela</t>
  </si>
  <si>
    <t>Transformador de corrente 50-5 A até 150-5 A, janela</t>
  </si>
  <si>
    <t>Transformador de corrente 2000-5 A até 2500-5 A - janela</t>
  </si>
  <si>
    <t>Isolador em epóxi de 1 kV para barramento</t>
  </si>
  <si>
    <t>Barra de neutro e/ou terra</t>
  </si>
  <si>
    <t>Recolocação de chave seccionadora tripolar de 125 A até 650 A, sem base fusível</t>
  </si>
  <si>
    <t>Recolocação de fundo de quadro de distribuição, sem componentes</t>
  </si>
  <si>
    <t>Recolocação de quadro de distribuição de sobrepor, sem componentes</t>
  </si>
  <si>
    <t>Banco de medição para transformadores TC/TP, padrão Eletropaulo e/ou Cesp</t>
  </si>
  <si>
    <t>Suporte fixo para transformadores de potencial</t>
  </si>
  <si>
    <t>Placa de montagem em chapa de aço de 2,65 mm (12 MSG)</t>
  </si>
  <si>
    <t>Inversor de frequência para variação de velocidade em motores, potência de 0,25 a 20 cv</t>
  </si>
  <si>
    <t>Punho de manobra com articulador de acionamento</t>
  </si>
  <si>
    <t>Capacitor de potência</t>
  </si>
  <si>
    <t>Capacitor de potência trifásico de 10 kVAr, 220 V/60 Hz, para correção de fator de potência</t>
  </si>
  <si>
    <t>Transformador de comando</t>
  </si>
  <si>
    <t>Transformador monofásico de comando de 200 VA classe 0,6 kV, a seco</t>
  </si>
  <si>
    <t>Supressor de surto</t>
  </si>
  <si>
    <t>Supressor de surto monofásico, Neutro-Terra, In &gt; ou = 20 kA, Imax. de surto de 65 até 80 kA</t>
  </si>
  <si>
    <t>Disjuntor fixo a vácuo de 15 a 17,5 kV, equipado com motorização de fechamento, com relê de proteção</t>
  </si>
  <si>
    <t>Eletroduto em PVC rígido roscável</t>
  </si>
  <si>
    <t>Eletroduto de PVC rígido roscável de 3/4´ - com acessórios</t>
  </si>
  <si>
    <t>Eletroduto de PVC rígido roscável de 1´ - com acessórios</t>
  </si>
  <si>
    <t>Eletroduto de PVC rígido roscável de 1 1/4´ - com acessórios</t>
  </si>
  <si>
    <t>Eletroduto de PVC rígido roscável de 1 1/2´ - com acessórios</t>
  </si>
  <si>
    <t>Eletroduto de PVC rígido roscável de 2´ - com acessórios</t>
  </si>
  <si>
    <t>Eletroduto de PVC rígido roscável de 2 1/2´ - com acessórios</t>
  </si>
  <si>
    <t>Eletroduto de PVC rígido roscável de 3´ - com acessórios</t>
  </si>
  <si>
    <t>Eletroduto de PVC rígido roscável de 4´ - com acessórios</t>
  </si>
  <si>
    <t>Canaleta, perfilado e acessórios</t>
  </si>
  <si>
    <t>Grampo tipo ´C´ diâmetro 3/8`, com balancim tamanho grande</t>
  </si>
  <si>
    <t>Tampa de pressão para perfilado de 38 x 38 mm</t>
  </si>
  <si>
    <t>Saída final, diâmetro de 3/4´</t>
  </si>
  <si>
    <t>Saída lateral simples, diâmetro de 3/4´</t>
  </si>
  <si>
    <t>Saída superior, diâmetro de 3/4´</t>
  </si>
  <si>
    <t>Vergalhão com rosca, porca e arruela de diâmetro 3/8´ (tirante)</t>
  </si>
  <si>
    <t>Vergalhão com rosca, porca e arruela de diâmetro 1/4´ (tirante)</t>
  </si>
  <si>
    <t>Vergalhão com rosca, porca e arruela de diâmetro 5/16´ (tirante)</t>
  </si>
  <si>
    <t>Perfilado liso 38 x 38 mm - com acessórios</t>
  </si>
  <si>
    <t>Duto fechado de piso e acessórios</t>
  </si>
  <si>
    <t>Duto de piso liso em aço, medindo 2 x 25 x 70 mm, com acessórios</t>
  </si>
  <si>
    <t>Duto de piso liso em aço, medindo 3 x 25 x 70 mm, com acessórios</t>
  </si>
  <si>
    <t>Caixa de derivação ou passagem, para cruzamento de duto, medindo 16 x 25 x 70 mm, com cruzadora</t>
  </si>
  <si>
    <t>Caixa de tomada e tampa basculante com rebaixo de 2 x (25 x 70 mm)</t>
  </si>
  <si>
    <t>Caixa de tomada e tampa basculante com rebaixo de 3 x (25 x 70 mm)</t>
  </si>
  <si>
    <t>Caixa de tomada e tampa basculante com rebaixo de 4 x (25 x 70 mm)</t>
  </si>
  <si>
    <t>Suporte de tomada para caixas com 2, 3 ou 4 vias</t>
  </si>
  <si>
    <t>Leitos e acessórios</t>
  </si>
  <si>
    <t>Leito para cabos, tipo pesado, em aço galvanizado de 400 x 100 mm - com acessórios</t>
  </si>
  <si>
    <t>Leito para cabos, tipo pesado, em aço galvanizado de 600 x 100 mm - com acessórios</t>
  </si>
  <si>
    <t>Leito para cabos, tipo pesado, em aço galvanizado de 300 x 100 mm - com acessórios</t>
  </si>
  <si>
    <t>Leito para cabos, tipo pesado, em aço galvanizado de 500 x 100 mm - com acessórios</t>
  </si>
  <si>
    <t>Leito para cabos, tipo pesado, em aço galvanizado de 800 x 100 mm - com acessórios</t>
  </si>
  <si>
    <t>Eletroduto em polietileno de alta densidade</t>
  </si>
  <si>
    <t>Eletroduto corrugado em polietileno de alta densidade, DN= 30 mm, com acessórios</t>
  </si>
  <si>
    <t>Eletroduto corrugado em polietileno de alta densidade, DN= 50 mm, com acessórios</t>
  </si>
  <si>
    <t>Eletroduto corrugado em polietileno de alta densidade, DN= 75 mm, com acessórios</t>
  </si>
  <si>
    <t>Eletroduto corrugado em polietileno de alta densidade, DN= 100 mm, com acessórios</t>
  </si>
  <si>
    <t>Eletroduto corrugado em polietileno de alta densidade, DN= 125 mm, com acessórios</t>
  </si>
  <si>
    <t>Eletroduto corrugado em polietileno de alta densidade, DN= 150 mm, com acessórios</t>
  </si>
  <si>
    <t>Eletroduto corrugado em polietileno de alta densidade, DN= 40 mm, com acessórios</t>
  </si>
  <si>
    <t>Eletroduto metálico flexível</t>
  </si>
  <si>
    <t>Eletroduto metálico flexível com capa em PVC de 3/4´</t>
  </si>
  <si>
    <t>Eletroduto metálico flexível com capa em PVC de 1´</t>
  </si>
  <si>
    <t>Eletroduto metálico flexível com capa em PVC de 2´</t>
  </si>
  <si>
    <t>Terminal macho fixo em latão zincado de 3/4´</t>
  </si>
  <si>
    <t>Terminal macho fixo em latão zincado de 1´</t>
  </si>
  <si>
    <t>Terminal macho fixo em latão zincado de 2´</t>
  </si>
  <si>
    <t>Terminal macho giratório em latão zincado de 3/4´</t>
  </si>
  <si>
    <t>Terminal macho giratório em latão zincado de 1´</t>
  </si>
  <si>
    <t>Terminal macho giratório em latão zincado de 2´</t>
  </si>
  <si>
    <t>Rodapé técnico e acessórios</t>
  </si>
  <si>
    <t>Caixa para tomadas: de energia, RJ, sobressalente, interruptor ou espelho, com pintura eletrostática, para rodapé técnico triplo</t>
  </si>
  <si>
    <t>Caixa de derivação embutida ou externa com pintura eletrostática, para rodapé técnico triplo</t>
  </si>
  <si>
    <t>Terminal de fechamento ou mata junta com pintura eletrostática, para rodapé técnico triplo</t>
  </si>
  <si>
    <t>Terminal de fechamento ou mata junta com pintura eletrostática, para rodapé técnico duplo</t>
  </si>
  <si>
    <t>Caixa de derivação embutida ou externa para rodapé técnico duplo</t>
  </si>
  <si>
    <t>Eletroduto em PVC corrugado flexível</t>
  </si>
  <si>
    <t>Eletroduto de PVC corrugado flexível leve, diâmetro externo de 20 mm</t>
  </si>
  <si>
    <t>Eletroduto de PVC corrugado flexível leve, diâmetro externo de 25 mm</t>
  </si>
  <si>
    <t>Eletroduto de PVC corrugado flexível leve, diâmetro externo de 32 mm</t>
  </si>
  <si>
    <t>Eletroduto de PVC corrugado flexível reforçado, diâmetro externo de 25 mm</t>
  </si>
  <si>
    <t>Eletroduto de PVC corrugado flexível reforçado, diâmetro externo de 32 mm</t>
  </si>
  <si>
    <t>Eletrocalha e acessórios</t>
  </si>
  <si>
    <t>Eletrocalha lisa galvanizada a fogo, 50 x 50 mm, com acessórios</t>
  </si>
  <si>
    <t>Eletrocalha lisa galvanizada a fogo, 100 x 50 mm, com acessórios</t>
  </si>
  <si>
    <t>Eletrocalha lisa galvanizada a fogo, 150 x 50 mm, com acessórios</t>
  </si>
  <si>
    <t>Eletrocalha lisa galvanizada a fogo, 200 x 50 mm, com acessórios</t>
  </si>
  <si>
    <t>Eletrocalha lisa galvanizada a fogo, 250 x 50 mm, com acessórios</t>
  </si>
  <si>
    <t>Eletrocalha lisa galvanizada a fogo, 100 x 100 mm, com acessórios</t>
  </si>
  <si>
    <t>Eletrocalha lisa galvanizada a fogo, 150 x 100 mm, com acessórios</t>
  </si>
  <si>
    <t>Eletrocalha lisa galvanizada a fogo, 200 x 100 mm, com acessórios</t>
  </si>
  <si>
    <t>Eletrocalha lisa galvanizada a fogo, 250 x 100 mm, com acessórios</t>
  </si>
  <si>
    <t>Eletrocalha lisa galvanizada a fogo, 300 x 100 mm, com acessórios</t>
  </si>
  <si>
    <t>Eletrocalha lisa galvanizada a fogo, 400 x 100 mm, com acessórios</t>
  </si>
  <si>
    <t>Eletrocalha lisa galvanizada a fogo, 500 x 100 mm, com acessórios</t>
  </si>
  <si>
    <t>Eletrocalha perfurada galvanizada a fogo, 100 x 50 mm, com acessórios</t>
  </si>
  <si>
    <t>Eletrocalha perfurada galvanizada a fogo, 150 x 50 mm, com acessórios</t>
  </si>
  <si>
    <t>Eletrocalha perfurada galvanizada a fogo, 200 x 50 mm, com acessórios</t>
  </si>
  <si>
    <t>Eletrocalha perfurada galvanizada a fogo, 250 x 50 mm, com acessórios</t>
  </si>
  <si>
    <t>Eletrocalha perfurada galvanizada a fogo, 150x100mm, com acessórios</t>
  </si>
  <si>
    <t>Eletrocalha perfurada galvanizada a fogo, 200x100mm, com acessórios</t>
  </si>
  <si>
    <t>Eletrocalha perfurada galvanizada a fogo, 250x100mm, com acessórios</t>
  </si>
  <si>
    <t>Eletrocalha perfurada galvanizada a fogo, 300x100mm, com acessórios</t>
  </si>
  <si>
    <t>Eletrocalha perfurada galvanizada a fogo, 400x100mm, com acessórios</t>
  </si>
  <si>
    <t>Eletrocalha perfurada galvanizada a fogo, 500x100mm, com acessórios</t>
  </si>
  <si>
    <t>Eletrocalha perfurada galvanizada a fogo, 700x100mm, com acessórios</t>
  </si>
  <si>
    <t>Tampa de encaixe para eletrocalha, galvanizada a fogo, L= 50mm</t>
  </si>
  <si>
    <t>Tampa de encaixe para eletrocalha, galvanizada a fogo, L= 100mm</t>
  </si>
  <si>
    <t>Tampa de encaixe para eletrocalha, galvanizada a fogo, L= 150mm</t>
  </si>
  <si>
    <t>Tampa de encaixe para eletrocalha, galvanizada a fogo, L= 200mm</t>
  </si>
  <si>
    <t>Tampa de encaixe para eletrocalha, galvanizada a fogo, L= 250mm</t>
  </si>
  <si>
    <t>Tampa de encaixe para eletrocalha, galvanizada a fogo, L= 300mm</t>
  </si>
  <si>
    <t>Tampa de encaixe para eletrocalha, galvanizada a fogo, L= 400mm</t>
  </si>
  <si>
    <t>Tampa de encaixe para eletrocalha, galvanizada a fogo, L= 500mm</t>
  </si>
  <si>
    <t>Tampa de encaixe para eletrocalha, galvanizada a fogo, L= 700mm</t>
  </si>
  <si>
    <t>Suporte para eletrocalha, galvanizado a fogo, 50x50mm</t>
  </si>
  <si>
    <t>Suporte para eletrocalha, galvanizado a fogo, 100x50mm</t>
  </si>
  <si>
    <t>Suporte para eletrocalha, galvanizado a fogo, 150x50mm</t>
  </si>
  <si>
    <t>Suporte para eletrocalha, galvanizado a fogo, 200x50mm</t>
  </si>
  <si>
    <t>Suporte para eletrocalha, galvanizado a fogo, 250x50mm</t>
  </si>
  <si>
    <t>Suporte para eletrocalha, galvanizado a fogo, 300x50mm</t>
  </si>
  <si>
    <t>Suporte para eletrocalha, galvanizado a fogo, 100x100mm</t>
  </si>
  <si>
    <t>Suporte para eletrocalha, galvanizado a fogo, 150x100mm</t>
  </si>
  <si>
    <t>Suporte para eletrocalha, galvanizado a fogo, 200x100mm</t>
  </si>
  <si>
    <t>Suporte para eletrocalha, galvanizado a fogo, 250x100mm</t>
  </si>
  <si>
    <t>Suporte para eletrocalha, galvanizado a fogo, 300x100mm</t>
  </si>
  <si>
    <t>Suporte para eletrocalha, galvanizado a fogo, 400x100mm</t>
  </si>
  <si>
    <t>Suporte para eletrocalha, galvanizado a fogo, 500x100mm</t>
  </si>
  <si>
    <t>Suporte para eletrocalha, galvanizado a fogo, 700x100mm</t>
  </si>
  <si>
    <t>Mão francesa simples, galvanizada a fogo, L= 200mm</t>
  </si>
  <si>
    <t>Mão francesa simples, galvanizada a fogo, L= 300mm</t>
  </si>
  <si>
    <t>Mão francesa simples, galvanizada a fogo, L= 400mm</t>
  </si>
  <si>
    <t>Mão francesa simples, galvanizada a fogo, L= 500mm</t>
  </si>
  <si>
    <t>Mão francesa dupla, galvanizada a fogo, L= 300mm</t>
  </si>
  <si>
    <t>Mão francesa dupla, galvanizada a fogo, L= 400mm</t>
  </si>
  <si>
    <t>Mão francesa dupla, galvanizada a fogo, L= 500mm</t>
  </si>
  <si>
    <t>Mão francesa dupla, galvanizada a fogo, L= 700mm</t>
  </si>
  <si>
    <t>Mão francesa reforçada, galvanizada a fogo, L= 900mm</t>
  </si>
  <si>
    <t>Cabo de cobre de 1,5 mm², isolamento 750 V - isolação em PVC 70°C</t>
  </si>
  <si>
    <t>Cabo de cobre de 6 mm², isolamento 750 V - isolação em PVC 70°C</t>
  </si>
  <si>
    <t>Cabo de cobre de 10 mm², isolamento 750 V - isolação em PVC 70°C</t>
  </si>
  <si>
    <t>Cabo de cobre de 2,5 mm², isolamento 750 V - isolação em PVC 70°C</t>
  </si>
  <si>
    <t>Cabo de cobre de 4 mm², isolamento 750 V - isolação em PVC 70°C</t>
  </si>
  <si>
    <t>Cabo de cobre, isolamento 0,6/1kV, isolação em PVC 70°C</t>
  </si>
  <si>
    <t>Cabo de cobre de 6 mm², isolamento 0,6/1 kV - isolação em PVC 70°C</t>
  </si>
  <si>
    <t>Cabo de cobre de 10 mm², isolamento 0,6/1 kV - isolação em PVC 70°C</t>
  </si>
  <si>
    <t>Cabo de cobre de 1,5 mm², isolamento 0,6/1 kV - isolação em PVC 70°C</t>
  </si>
  <si>
    <t>Cabo de cobre de 2,5 mm², isolamento 0,6/1 kV - isolação em PVC 70°C</t>
  </si>
  <si>
    <t>Cabo de cobre nu, têmpera mole, classe 2, de 16 mm²</t>
  </si>
  <si>
    <t>Cabo de cobre nu, têmpera mole, classe 2, de 25 mm²</t>
  </si>
  <si>
    <t>Cabo de cobre nu, têmpera mole, classe 2, de 35 mm²</t>
  </si>
  <si>
    <t>Cabo de cobre nu, têmpera mole, classe 2, de 50 mm²</t>
  </si>
  <si>
    <t>Cabo de cobre nu, têmpera mole, classe 2, de 70 mm²</t>
  </si>
  <si>
    <t>Cabo de cobre nu, têmpera mole, classe 2, de 95 mm²</t>
  </si>
  <si>
    <t>Cabo de cobre nu, têmpera mole, classe 2, de 185 mm²</t>
  </si>
  <si>
    <t>Cabo de cobre unipolar, isolamento 8,7/15 kV, isolação EPR 90°C</t>
  </si>
  <si>
    <t>Conectores</t>
  </si>
  <si>
    <t>Conector split-bolt para cabo de 25 mm², latão, simples</t>
  </si>
  <si>
    <t>Conector split-bolt para cabo de 35 mm², latão, simples</t>
  </si>
  <si>
    <t>Conector split-bolt para cabo de 50 mm², latão, simples</t>
  </si>
  <si>
    <t>Conector split-bolt para cabo de 25 mm², latão, com rabicho</t>
  </si>
  <si>
    <t>Conector split-bolt para cabo de 35 mm², latão, com rabicho</t>
  </si>
  <si>
    <t>Conector split-bolt para cabo de 50 mm², latão, com rabicho</t>
  </si>
  <si>
    <t>Terminais de pressão e compressão</t>
  </si>
  <si>
    <t>Terminal de compressão para cabo de 2,5 mm²</t>
  </si>
  <si>
    <t>Terminal de pressão/compressão para cabo de 6 até 10 mm²</t>
  </si>
  <si>
    <t>Terminal de pressão/compressão para cabo de 16 mm²</t>
  </si>
  <si>
    <t>Terminal de pressão/compressão para cabo de 25 mm²</t>
  </si>
  <si>
    <t>Terminal de pressão/compressão para cabo de 35 mm²</t>
  </si>
  <si>
    <t>Terminal de pressão/compressão para cabo de 50 mm²</t>
  </si>
  <si>
    <t>Terminal de pressão/compressão para cabo de 70 mm²</t>
  </si>
  <si>
    <t>Terminal de pressão/compressão para cabo de 95 mm²</t>
  </si>
  <si>
    <t>Terminal de pressão/compressão para cabo de 150 mm²</t>
  </si>
  <si>
    <t>Terminal de pressão/compressão para cabo de 120 mm²</t>
  </si>
  <si>
    <t>Terminal de pressão/compressão para cabo de 185 mm²</t>
  </si>
  <si>
    <t>Terminal de pressão/compressão para cabo de 240 mm²</t>
  </si>
  <si>
    <t>Fios e cabos telefônicos</t>
  </si>
  <si>
    <t>Cabo telefônico CI, com 10 pares de 0,50 mm, para centrais telefônicas, equipamentos e rede interna</t>
  </si>
  <si>
    <t>Cabo telefônico CI, com 20 pares de 0,50 mm, para centrais telefônicas, equipamentos e rede interna</t>
  </si>
  <si>
    <t>Cabo telefônico CI, com 50 pares de 0,50 mm, para centrais telefônicas, equipamentos e rede interna</t>
  </si>
  <si>
    <t>Fio telefônico tipo FI-60, para ligação de aparelhos telefônicos</t>
  </si>
  <si>
    <t>Fio telefônico externo tipo FE-160</t>
  </si>
  <si>
    <t>Cabo telefônico CTP-APL-SN, com 10 pares de 0,50 mm, para cotos de transição em caixas e entradas</t>
  </si>
  <si>
    <t>Cabo telefônico CCE-APL, com 4 pares de 0,50 mm, para conexões em rede externa</t>
  </si>
  <si>
    <t>Cabo telefônico secundário de distribuição CTP-APL, com 20 pares de 0,50 mm, para rede externa</t>
  </si>
  <si>
    <t>Cabo telefônico secundário de distribuição CTP-APL, com 50 pares de 0,50 mm, para rede externa</t>
  </si>
  <si>
    <t>Cabo telefônico secundário de distribuição CTP-APL, com 100 pares de 0,50 mm, para rede externa</t>
  </si>
  <si>
    <t>Cabo telefônico secundário de distribuição CTP-APL-G, com 10 pares de 0,50 mm, para rede subterrânea</t>
  </si>
  <si>
    <t>Cabo telefônico secundário de distribuição CTP-APL-G, com 20 pares de 0,50 mm, para rede subterrânea</t>
  </si>
  <si>
    <t>Cabo telefônico secundário de distribuição CTP-APL-G, com 50 pares de 0,50 mm, para rede subterrânea</t>
  </si>
  <si>
    <t>Cabo telefônico secundário de distribuição CTP-APL, com 10 pares de 0,65 mm, para rede externa</t>
  </si>
  <si>
    <t>Cabo telefônico secundário de distribuição CTP-APL, com 20 pares de 0,65 mm, para rede externa</t>
  </si>
  <si>
    <t>Cabo telefônico secundário de distribuição CTP-APL, com 50 pares de 0,65 mm, para rede externa</t>
  </si>
  <si>
    <t>Cabo de alumínio nu com alma de aço</t>
  </si>
  <si>
    <t>Cabo de alumínio nu com alma de aço CAA, 1/0 AWG - Raven</t>
  </si>
  <si>
    <t>Cabo de alumínio nu com alma de aço CAA, 4 AWG - Swan</t>
  </si>
  <si>
    <t>Cabo de alumínio nu sem alma de aço</t>
  </si>
  <si>
    <t>Cabo de alumínio nu sem alma de aço CA, 2 AWG - Iris</t>
  </si>
  <si>
    <t>Cabo de alumínio nu sem alma de aço CA, 2/0 AWG - Aster</t>
  </si>
  <si>
    <t>Cabo para transmissão de dados</t>
  </si>
  <si>
    <t>Cabo coaxial tipo RG 59</t>
  </si>
  <si>
    <t>Cabo coaxial tipo RGC 59</t>
  </si>
  <si>
    <t>Cabo para rede 24 AWG com 4 pares, categoria 6</t>
  </si>
  <si>
    <t>Cabo coaxial tipo RG 11</t>
  </si>
  <si>
    <t>Cabo coaxial tipo RG 6</t>
  </si>
  <si>
    <t>Cabo coaxial tipo RGC 06</t>
  </si>
  <si>
    <t>Cabo para rede U/UTP 23 AWG com 4 pares - categoria 6A</t>
  </si>
  <si>
    <t>Recolocação de condutor aparente com diâmetro externo até 6,5 mm</t>
  </si>
  <si>
    <t>Conector prensa-cabo de 3/4´</t>
  </si>
  <si>
    <t>Recolocação de condutor aparente com diâmetro externo acima de 6,5 mm</t>
  </si>
  <si>
    <t>Cabo óptico</t>
  </si>
  <si>
    <t>Cabo óptico de terminação, 2 fibras, 50/125 µm - uso interno/externo</t>
  </si>
  <si>
    <t>Cabo óptico multimodo, 4 fibras, 50/125 µm - uso interno/externo</t>
  </si>
  <si>
    <t>Cabo óptico multimodo, 6 fibras, 50/125 µm - uso interno/externo</t>
  </si>
  <si>
    <t>Cabo óptico multimodo, núcleo geleado, 4 fibras, 50/125 µm - uso externo</t>
  </si>
  <si>
    <t>Cabo óptico multimodo, núcleo geleado, 6 fibras, 50/125 µm - uso externo</t>
  </si>
  <si>
    <t>Cabo torcido flexível de 2 x 2,5 mm², isolação em PVC antichama</t>
  </si>
  <si>
    <t>Caixa de passagem estampada</t>
  </si>
  <si>
    <t>Caixa de ferro estampada 4´ x 2´</t>
  </si>
  <si>
    <t>Caixa de ferro estampada 4´ x 4´</t>
  </si>
  <si>
    <t>Caixa de ferro estampada octogonal fundo móvel 4´ x 4´</t>
  </si>
  <si>
    <t>Caixa de ferro estampada octogonal de 3´ x 3´</t>
  </si>
  <si>
    <t>Caixa de passagem com tampa</t>
  </si>
  <si>
    <t>Caixa de tomada em alumínio para piso 4´ x 4´</t>
  </si>
  <si>
    <t>Caixa de passagem em chapa, com tampa parafusada, 100 x 100 x 80 mm</t>
  </si>
  <si>
    <t>Caixa de passagem em chapa, com tampa parafusada, 150 x 150 x 80 mm</t>
  </si>
  <si>
    <t>Caixa de passagem em chapa, com tampa parafusada, 200 x 200 x 100 mm</t>
  </si>
  <si>
    <t>Caixa de passagem em chapa, com tampa parafusada, 300 x 300 x 120 mm</t>
  </si>
  <si>
    <t>Caixa de passagem em chapa, com tampa parafusada, 400 x 400 x 150 mm</t>
  </si>
  <si>
    <t>Caixa de passagem em chapa, com tampa parafusada, 500 x 500 x 150 mm</t>
  </si>
  <si>
    <t>Caixa em alumínio fundido à prova de tempo, umidade, gases, vapores e pó, 150 x 150 x 150 mm</t>
  </si>
  <si>
    <t>Caixa em alumínio fundido à prova de tempo, umidade, gases, vapores e pó, 200 x 200 x 200 mm</t>
  </si>
  <si>
    <t>Caixa em alumínio fundido à prova de tempo, umidade, gases, vapores e pó, 240 x 240 x 150 mm</t>
  </si>
  <si>
    <t>Caixa em alumínio fundido à prova de tempo, umidade, gases, vapores e pó, 445 x 350 x 220 mm</t>
  </si>
  <si>
    <t>Caixa de passagem em alumínio fundido à prova de tempo, 100 x 100 mm</t>
  </si>
  <si>
    <t>Caixa de passagem em alumínio fundido à prova de tempo, 200 x 200 mm</t>
  </si>
  <si>
    <t>Caixa de passagem em alumínio fundido à prova de tempo, 300 x 300 mm</t>
  </si>
  <si>
    <t>Tomadas</t>
  </si>
  <si>
    <t>Tomada RJ 11 para telefone, sem placa</t>
  </si>
  <si>
    <t>Tomada 3P+T de 63 A, blindada industrial de embutir</t>
  </si>
  <si>
    <t>Tomada 3P+T de 32 A, blindada industrial de sobrepor negativa</t>
  </si>
  <si>
    <t>Tomada de canaleta/perfilado universal 2P+T, com caixa e tampa</t>
  </si>
  <si>
    <t>Plugue e tomada 2P+T de 16 A de sobrepor - 380 / 440 V</t>
  </si>
  <si>
    <t>Tomada RJ 45 para rede de dados, com placa</t>
  </si>
  <si>
    <t>Tomada de energia quadrada com rabicho de 10 A - 250 V , para instalação em painel / rodapé / caixa de tomadas</t>
  </si>
  <si>
    <t>Tomada 2P+T de 10 A - 250 V, completa</t>
  </si>
  <si>
    <t>Tomada 2P+T de 20 A - 250 V, completa</t>
  </si>
  <si>
    <t>Conjunto 2 tomadas 2P+T de 10 A, completo</t>
  </si>
  <si>
    <t>Conjunto 1 interruptor simples e 1 tomada 2P+T de 10 A, completo</t>
  </si>
  <si>
    <t>Conjunto 2 interruptores simples e 1 tomada 2P+T de 10 A, completo</t>
  </si>
  <si>
    <t>Interruptores e minuterias</t>
  </si>
  <si>
    <t>Interruptor com 1 tecla simples e placa</t>
  </si>
  <si>
    <t>Interruptor com 2 teclas simples e placa</t>
  </si>
  <si>
    <t>Interruptor com 3 teclas simples e placa</t>
  </si>
  <si>
    <t>Interruptor com 1 tecla paralelo e placa</t>
  </si>
  <si>
    <t>Interruptor com 2 teclas paralelo e placa</t>
  </si>
  <si>
    <t>Interruptor com 2 teclas, 1 simples, 1 paralelo e placa</t>
  </si>
  <si>
    <t>Interruptor com 3 teclas, 2 simples, 1 paralelo e placa</t>
  </si>
  <si>
    <t>Interruptor com 3 teclas, 1 simples, 2 paralelo e placa</t>
  </si>
  <si>
    <t>Interruptor bipolar paralelo, 1 tecla dupla e placa</t>
  </si>
  <si>
    <t>Interruptor bipolar simples, 1 tecla dupla e placa</t>
  </si>
  <si>
    <t>Pulsador 2 A - 250 V, para minuteria com placa</t>
  </si>
  <si>
    <t>Variador de luminosidade rotativo até 1000 W, 127/220 V, com placa</t>
  </si>
  <si>
    <t>Sensor de presença para teto, com fotocélula, para lâmpada qualquer</t>
  </si>
  <si>
    <t>Sensor de presença infravermelho passivo e microondas, alcance de 12 m - sem fio</t>
  </si>
  <si>
    <t>Conduletes</t>
  </si>
  <si>
    <t>Condulete metálico de 3/4´</t>
  </si>
  <si>
    <t>Condulete metálico de 1´</t>
  </si>
  <si>
    <t>Condulete metálico de 1 1/4´</t>
  </si>
  <si>
    <t>Condulete metálico de 1 1/2´</t>
  </si>
  <si>
    <t>Condulete metálico de 2´</t>
  </si>
  <si>
    <t>Condulete metálico de 2 1/2´</t>
  </si>
  <si>
    <t>Condulete metálico de 3´</t>
  </si>
  <si>
    <t>Condulete metálico de 4´</t>
  </si>
  <si>
    <t>Caixa de passagem em PVC</t>
  </si>
  <si>
    <t>Caixa em PVC de 4´ x 2´</t>
  </si>
  <si>
    <t>Caixa em PVC de 4´ x 4´</t>
  </si>
  <si>
    <t>Caixa em PVC octogonal de 4´ x 4´</t>
  </si>
  <si>
    <t>Contator</t>
  </si>
  <si>
    <t>Contator de potência 9 A - 2na+2nf</t>
  </si>
  <si>
    <t>Contator de potência 12 A - 1na+1nf</t>
  </si>
  <si>
    <t>Contator de potência 12 A - 2na+2nf</t>
  </si>
  <si>
    <t>Contator de potência 110 A - 2na+2nf</t>
  </si>
  <si>
    <t>Contator de potência 16 A - 2na+2nf</t>
  </si>
  <si>
    <t>Contator de potência 22 A/25 A - 2na+2nf</t>
  </si>
  <si>
    <t>Contator de potência 32 A - 2na+2nf</t>
  </si>
  <si>
    <t>Contator de potência 50 A - 2na+2nf</t>
  </si>
  <si>
    <t>Contator auxiliar - 4na+4nf</t>
  </si>
  <si>
    <t>Relé</t>
  </si>
  <si>
    <t>Relé bimetálico de sobrecarga para acoplamento direto, faixas de ajuste de 9,0/12 A</t>
  </si>
  <si>
    <t>Relé bimetálico de sobrecarga para acoplamento direto, faixas de ajuste de 20/32 A até 50/63 A</t>
  </si>
  <si>
    <t>Relé supervisor trifásico contra falta de fase, inversão de fase e mínima tensão</t>
  </si>
  <si>
    <t>Chave comutadora e seletora</t>
  </si>
  <si>
    <t>Chave comutadora/seletora com 1 pólo e 2 posições para 25 A</t>
  </si>
  <si>
    <t>Amperímetro</t>
  </si>
  <si>
    <t>Chave comutadora para amperímetro</t>
  </si>
  <si>
    <t>Voltímetro</t>
  </si>
  <si>
    <t>Chave comutadora para voltímetro</t>
  </si>
  <si>
    <t>Voltímetro de ferro móvel de 96 x 96 mm, escalas variáveis de 0/150 V, 0/250 V, 0/300 V, 0/500 V e 0/600 V</t>
  </si>
  <si>
    <t>Sinalizador com lâmpada</t>
  </si>
  <si>
    <t>Botão de comando duplo sem sinalizador</t>
  </si>
  <si>
    <t>Botoeira com retenção para quadro/painel</t>
  </si>
  <si>
    <t>Botoeira de comando liga-desliga, sem sinalização</t>
  </si>
  <si>
    <t>Alarme sonoro bitonal 220 V para painel de comando</t>
  </si>
  <si>
    <t>Placa de 4´ x 2´</t>
  </si>
  <si>
    <t>Placa de 4´ x 4´</t>
  </si>
  <si>
    <t>Plugue com 2P+T de 10A, 250V</t>
  </si>
  <si>
    <t>Plugue prolongador com 2P+T de 10A, 250V</t>
  </si>
  <si>
    <t>Placa/espelho em latão escovado 4´ x 4´, para 02 tomadas elétrica</t>
  </si>
  <si>
    <t>Placa/espelho em latão escovado 4´ x 4´, para 01 tomada elétrica</t>
  </si>
  <si>
    <t>Acessórios para iluminação</t>
  </si>
  <si>
    <t>Receptáculo de porcelana com parafuso de fixação com rosca E-27</t>
  </si>
  <si>
    <t>Trilho eletrificado de alimentação com 1 circuito, em alumínio com pintura na cor branco, inclusive acessórios</t>
  </si>
  <si>
    <t>Lâmpada de descarga de alta potência</t>
  </si>
  <si>
    <t>Lâmpada de vapor metálico tubular, base G12 de 70 W</t>
  </si>
  <si>
    <t>Lâmpada de vapor metálico tubular, base G12 de 150 W</t>
  </si>
  <si>
    <t>Lâmpada de vapor metálico tubular, base RX7s bilateral de 70 W</t>
  </si>
  <si>
    <t>Lâmpada halógena refletora PAR20, base E27 de 50 W - 220 V</t>
  </si>
  <si>
    <t>Lâmpada halógena tubular, base R7s bilateral de 300 W - 110 ou 220 V</t>
  </si>
  <si>
    <t>Lâmpada fluorescente tubular, base bipino bilateral de 15 W</t>
  </si>
  <si>
    <t>Lâmpada fluorescente tubular, base bipino bilateral de 16 W</t>
  </si>
  <si>
    <t>Lâmpada fluorescente tubular, base bipino bilateral de 20 W</t>
  </si>
  <si>
    <t>Lâmpada fluorescente tubular, base bipino bilateral de 28 W</t>
  </si>
  <si>
    <t>Lâmpada fluorescente tubular, base bipino bilateral de 32 W</t>
  </si>
  <si>
    <t>Lâmpada fluorescente tubular, base bipino bilateral de 32 W, com camada trifósforo</t>
  </si>
  <si>
    <t>Transformador eletrônico para lâmpada halógena dicróica de 50 W - 220 V</t>
  </si>
  <si>
    <t>Reator eletromagnético de alto fator de potência, para lâmpada vapor de sódio 70 W / 220 V</t>
  </si>
  <si>
    <t>Reator eletromagnético de alto fator de potência, para lâmpada vapor de sódio 150 W / 220 V</t>
  </si>
  <si>
    <t>Reator eletromagnético de alto fator de potência, para lâmpada vapor de sódio 250 W / 220 V</t>
  </si>
  <si>
    <t>Reator eletromagnético de alto fator de potência, para lâmpada vapor de sódio 400 W / 220 V</t>
  </si>
  <si>
    <t>Reator eletromagnético de alto fator de potência, para lâmpada vapor de sódio 1000 W / 220 V</t>
  </si>
  <si>
    <t>Reator eletromagnético de alto fator de potência, para lâmpada vapor metálico 70 W / 220 V</t>
  </si>
  <si>
    <t>Reator eletromagnético de alto fator de potência, para lâmpada vapor metálico 150 W / 220 V</t>
  </si>
  <si>
    <t>Reator eletromagnético de alto fator de potência, para lâmpada vapor metálico 250 W / 220 V</t>
  </si>
  <si>
    <t>Reator eletromagnético de alto fator de potência, para lâmpada vapor metálico 400 W / 220 V</t>
  </si>
  <si>
    <t>Reator eletrônico de alto fator de potência com partida instantânea, para duas lâmpadas fluorescentes tubulares, base bipino bilateral, 16 W - 127 V / 220 V</t>
  </si>
  <si>
    <t>Reator eletrônico de alto fator de potência com partida instantânea, para duas lâmpadas fluorescentes tubulares, base bipino bilateral, 32 W - 127 V / 220 V</t>
  </si>
  <si>
    <t>Postes e acessórios</t>
  </si>
  <si>
    <t>Braço em tubo de ferro galvanizado de 1´ x 1,00 m para fixação de uma luminária</t>
  </si>
  <si>
    <t>Cruzeta reforçada em ferro galvanizado para fixação de quatro luminárias</t>
  </si>
  <si>
    <t>Cruzeta reforçada em ferro galvanizado para fixação de duas luminárias</t>
  </si>
  <si>
    <t>Poste telecônico curvo em aço SAE 1010/1020 galvanizado a fogo, altura de 8,00 m</t>
  </si>
  <si>
    <t>Poste telecônico reto em aço SAE 1010/1020 galvanizado a fogo, altura de 10,00 m</t>
  </si>
  <si>
    <t>Poste telecônico reto em aço SAE 1010/1020 galvanizado a fogo, altura de 8,00 m</t>
  </si>
  <si>
    <t>Poste telecônico em aço SAE 1010/1020 galvanizado a fogo, com espera para uma luminária, altura de 3,00 m</t>
  </si>
  <si>
    <t>Poste telecônico em aço SAE 1010/1020 galvanizado a fogo, com espera para duas luminárias, altura de 3,00 m</t>
  </si>
  <si>
    <t>Poste telecônico reto em aço SAE 1010/1020 galvanizado a fogo, altura de 6,00 m</t>
  </si>
  <si>
    <t>Aparelho de iluminação pública e decorativa</t>
  </si>
  <si>
    <t>Luminária fechada para iluminação pública tipo pétala pequena</t>
  </si>
  <si>
    <t>Luminária com corpo em tubo de alumínio tipo balizador para uso externo</t>
  </si>
  <si>
    <t>Luminária retangular fechada para iluminação externa em poste, tipo pétala grande</t>
  </si>
  <si>
    <t>Luminária retangular fechada para iluminação externa em poste, tipo pétala pequena</t>
  </si>
  <si>
    <t>Aparelho de iluminação de longo alcance e específica</t>
  </si>
  <si>
    <t>Aparelho de iluminação a prova de tempo, gases e vapores</t>
  </si>
  <si>
    <t>Aparelho de iluminação comercial e industrial</t>
  </si>
  <si>
    <t>Luminária industrial pendente com refletor prismático sem alojamento para reator, para lâmpadas vapor de sódio/metálico ou mista de 150/250/400W</t>
  </si>
  <si>
    <t>Luminária redonda de sobrepor com difusor em vidro temperado jateado para 1 ou 2 lâmpadas fluorescentes compactas de 18/26W</t>
  </si>
  <si>
    <t>Luminária retangular de embutir tipo calha aberta com aletas parabólicas para 2 lâmpadas fluorescentes tubulares de 28/54W</t>
  </si>
  <si>
    <t>Luminária industrial pendente tipo calha aberta instalação em perfilado para 1 ou 2 lâmpadas fluorescentes tubulares 14W</t>
  </si>
  <si>
    <t>Luminária industrial pendente tipo calha aberta instalação em perfilado para 1 ou 2 lâmpadas fluorescentes tubulares 28/54W</t>
  </si>
  <si>
    <t>Luminária retangular de sobrepor tipo calha aberta com refletor e aletas parabólicas para 2 lâmpadas fluorescentes tubulares 28/54W</t>
  </si>
  <si>
    <t>Luminária triangular de sobrepor tipo arandela para fluorescente compacta de 15/20/23W</t>
  </si>
  <si>
    <t>Luminária retangular de sobrepor ou arandela tipo calha fechada com difusor em acrílico para 1 lâmpada fluorescente tubular de 28/54W</t>
  </si>
  <si>
    <t>Luminária redonda de embutir com refletor em alumínio jateado e difusor em vidro para 2 lâmpadas fluorescentes compactas duplas de 18/26W</t>
  </si>
  <si>
    <t>Luminária retangular de embutir assimétrica para 1 lâmpada fluorescente tubular de 14W</t>
  </si>
  <si>
    <t>Luminária quadrada de embutir tipo calha fechada, com difusor plano em acrílico, para 4 lâmpadas fluorescentes tubulares de 14/16/18 W</t>
  </si>
  <si>
    <t>Luminária retangular de sobrepor tipo calha fechada, com difusor plano em acrílico, para 4 lâmpadas fluorescentes tubulares de 14/16/18 W</t>
  </si>
  <si>
    <t>Aparelho de iluminação interna decorativa</t>
  </si>
  <si>
    <t>Recolocação de aparelhos de iluminação ou projetores fixos em teto, piso ou parede</t>
  </si>
  <si>
    <t>Luminária e acessórios especiais</t>
  </si>
  <si>
    <t>Luminária tipo arandela para lâmpada vapor metálico de 250 W ou 400 W</t>
  </si>
  <si>
    <t>Captor tipo Franklin, h= 300 mm, 4 pontos, 1 descida, acabamento cromado</t>
  </si>
  <si>
    <t>Captor tipo Franklin, h= 300 mm, 4 pontos, 2 descidas, acabamento cromado</t>
  </si>
  <si>
    <t>Captor tipo terminal aéreo, h= 600 mm, diâmetro de 3/8´ galvanizado a fogo</t>
  </si>
  <si>
    <t>Luva de redução galvanizada de 2´ x 3/4´</t>
  </si>
  <si>
    <t>Niple duplo galvanizado de 2´</t>
  </si>
  <si>
    <t>Captor tipo terminal aéreo, h= 300 mm, diâmetro de 1/4´ em cobre</t>
  </si>
  <si>
    <t>Isolador galvanizado uso geral, simples com rosca mecânica</t>
  </si>
  <si>
    <t>Isolador galvanizado uso geral, reforçado para fixação a 90°</t>
  </si>
  <si>
    <t>Isolador galvanizado uso geral, simples com chapa de encosto</t>
  </si>
  <si>
    <t>Isolador galvanizado uso geral, reforçado com chapa de encosto</t>
  </si>
  <si>
    <t>Isolador galvanizado uso geral, simples com calha para telha ondulada</t>
  </si>
  <si>
    <t>Isolador galvanizado uso geral, reforçado com calha para telha ondulada</t>
  </si>
  <si>
    <t>Isolador galvanizado para mastro de diâmetro 2´, simples com 1 descida</t>
  </si>
  <si>
    <t>Isolador galvanizado para mastro de diâmetro 2´, simples com 2 descidas</t>
  </si>
  <si>
    <t>Isolador galvanizado para mastro de diâmetro 2´, reforçado com 1 descida</t>
  </si>
  <si>
    <t>Isolador galvanizado para mastro de diâmetro 2´, reforçado com 2 descidas</t>
  </si>
  <si>
    <t>Braçadeira de contraventagem para mastro de diâmetro 2´</t>
  </si>
  <si>
    <t>Apoio para mastro de diâmetro 2´</t>
  </si>
  <si>
    <t>Base para mastro de diâmetro 2´</t>
  </si>
  <si>
    <t>Contraventagem com cabo para mastro de diâmetro 2´</t>
  </si>
  <si>
    <t>Mastro simples galvanizado de diâmetro 2´</t>
  </si>
  <si>
    <t>Suporte porta bandeira simples para mastro de diâmetro 2´</t>
  </si>
  <si>
    <t>Suporte porta bandeira reforçado para mastro de diâmetro 2´</t>
  </si>
  <si>
    <t>Componentes para cabo de descida</t>
  </si>
  <si>
    <t>Sinalizador de obstáculo simples, sem célula fotoelétrica</t>
  </si>
  <si>
    <t>Braçadeira para fixação do aparelho sinalizador para mastro de diâmetro 2´</t>
  </si>
  <si>
    <t>Sinalizador de obstáculo duplo, sem célula fotoelétrica</t>
  </si>
  <si>
    <t>Sinalizador de obstáculo simples, com célula fotoelétrica</t>
  </si>
  <si>
    <t>Sinalizador de obstáculo duplo, com célula fotoelétrica</t>
  </si>
  <si>
    <t>Caixa de inspeção suspensa</t>
  </si>
  <si>
    <t>Conector cabo/haste de 3/4´</t>
  </si>
  <si>
    <t>Conector de emenda em latão para cabo de até 50 mm² com 4 parafusos</t>
  </si>
  <si>
    <t>Conector olhal cabo/haste de 3/4´</t>
  </si>
  <si>
    <t>Conector olhal cabo/haste de 5/8´</t>
  </si>
  <si>
    <t>Vergalhão liso de aço galvanizado, diâmetro de 3/8´</t>
  </si>
  <si>
    <t>Esticador em latão para cabo de cobre</t>
  </si>
  <si>
    <t>Clips de fixação para vergalhão em aço galvanizado de 3/8´</t>
  </si>
  <si>
    <t>Suporte para tubo de proteção com chapa de encosto, diâmetro 2´</t>
  </si>
  <si>
    <t>Suporte para tubo de proteção com grapa para chumbar, diâmetro 2´</t>
  </si>
  <si>
    <t>Suporte para fixação de terminal aéreo e/ou de cabo de cobre nu, com base plana</t>
  </si>
  <si>
    <t>Tampa para caixa de inspeção cilíndrica, aço galvanizado</t>
  </si>
  <si>
    <t>Caixa de inspeção do terra cilíndrica em PVC rígido, diâmetro de 300 mm - h= 250 mm</t>
  </si>
  <si>
    <t>Caixa de inspeção do terra cilíndrica em PVC rígido, diâmetro de 300 mm - h= 400 mm</t>
  </si>
  <si>
    <t>Caixa de inspeção do terra cilíndrica em PVC rígido, diâmetro de 300 mm - h= 600 mm</t>
  </si>
  <si>
    <t>Presilha em latão para cabos de 16 até 50 mm²</t>
  </si>
  <si>
    <t>Suporte para fixação de terminal aéreo e/ou de cabo de cobre nu, com base ondulada</t>
  </si>
  <si>
    <t>Conector com rabicho e porca em latão para cabo de 16 a 35 mm²</t>
  </si>
  <si>
    <t>Terminal estanhado com 1 furo e 1 compressão - 16 mm²</t>
  </si>
  <si>
    <t>Terminal estanhado com 1 furo e 1 compressão - 35 mm²</t>
  </si>
  <si>
    <t>Terminal estanhado com 1 furo e 1 compressão - 50 mm²</t>
  </si>
  <si>
    <t>Terminal estanhado com 2 furos e 1 compressão - 50 mm²</t>
  </si>
  <si>
    <t>Malha fechada pré-fabricada em fio de cobre de 16mm e mesch 30 x 30cm para aterramento</t>
  </si>
  <si>
    <t>Solda exotérmica conexão cabo-cabo horizontal em X, bitola do cabo de 16-16mm² a 35-35mm²</t>
  </si>
  <si>
    <t>Solda exotérmica conexão cabo-cabo horizontal em X, bitola do cabo de 50-25mm² a 95-50mm²</t>
  </si>
  <si>
    <t>Solda exotérmica conexão cabo-cabo horizontal em X sobreposto, bitola do cabo de 35-35mm² a 50-35mm²</t>
  </si>
  <si>
    <t>Solda exotérmica conexão cabo-cabo horizontal em X sobreposto, bitola do cabo de 50-50mm² a 95-50mm²</t>
  </si>
  <si>
    <t>Solda exotérmica conexão cabo-cabo horizontal em T, bitola do cabo de 16-16mm² a 50-35mm², 70-35mm² e 95-35mm²</t>
  </si>
  <si>
    <t>Solda exotérmica conexão cabo-cabo horizontal em T, bitola do cabo de 50-50mm² a 95-50mm²</t>
  </si>
  <si>
    <t>Solda exotérmica conexão cabo-cabo horizontal reto, bitola do cabo de 16mm² a 70mm²</t>
  </si>
  <si>
    <t>Solda exotérmica conexão cabo-terminal com duas fixações, bitola do cabo de 25mm² a 50mm² para terminal 3x25</t>
  </si>
  <si>
    <t>Solda exotérmica conexão cabo-superfície de aço, bitola do cabo de 16mm² a 35mm²</t>
  </si>
  <si>
    <t>Solda exotérmica conexão cabo-superfície de aço, bitola do cabo de 50mm² a 95mm²</t>
  </si>
  <si>
    <t>Bebedouros</t>
  </si>
  <si>
    <t>Bebedouro elétrico de pressão em aço inoxidável, capacidade 4 l/h - simples</t>
  </si>
  <si>
    <t>Bebedouro elétrico de pressão em aço inoxidável, capacidade 4 l/h - conjugado</t>
  </si>
  <si>
    <t>Chuveiros</t>
  </si>
  <si>
    <t>Chuveiro frio em PVC, diâmetro de 10 cm</t>
  </si>
  <si>
    <t>Chuveiro com jato regulável em metal com acabamento cromado</t>
  </si>
  <si>
    <t>Chuveiro frio em PVC, diâmetro de 10 cm, com registro e tubo de ligação acoplados</t>
  </si>
  <si>
    <t>Chuveiro frio em PVC, diâmetro de 15 cm, com registro e tubo de ligação acoplados</t>
  </si>
  <si>
    <t>Chuveiro lava-olhos, acionamento manual, tubulação em ferro galvanizado com pintura epóxi cor verde</t>
  </si>
  <si>
    <t>Aquecedores</t>
  </si>
  <si>
    <t>Aquecedor a gás de acumulação, capacidade 300 l</t>
  </si>
  <si>
    <t>Aquecedor a gás de acumulação, capacidade 500 l</t>
  </si>
  <si>
    <t>Sistema de aquecimento de passagem a gás com sistema misturador para abastecimento de até 08 duchas</t>
  </si>
  <si>
    <t>Sistema de aquecimento de passagem a gás com sistema misturador para abastecimento de até 16 duchas</t>
  </si>
  <si>
    <t>Sistema de aquecimento de passagem a gás com sistema misturador para abastecimento de até 24 duchas</t>
  </si>
  <si>
    <t>Reservatório térmico horizontal em aço inoxidável AISI 304, capacidade de 500 litros</t>
  </si>
  <si>
    <t>Torneiras elétricas</t>
  </si>
  <si>
    <t>Torneira elétrica</t>
  </si>
  <si>
    <t>Exaustor, ventilador e circulador de ar</t>
  </si>
  <si>
    <t>Emissores de som</t>
  </si>
  <si>
    <t>Cigarra de embutir 50/60HZ até 127V, com placa</t>
  </si>
  <si>
    <t>Aparelho condicionador de ar</t>
  </si>
  <si>
    <t>Conjunto motor-bomba (centrífuga), 0,5 cv, monoestágio, Hman= 10 a 20 mca, Q= 7,5 a 1,5 m³/h</t>
  </si>
  <si>
    <t>Bombas submersíveis</t>
  </si>
  <si>
    <t>Conjunto motor-bomba submersível para poço profundo de 6´, Q= 10 a 20m³/h, Hman= 80 a 48 mca, até 6 HP</t>
  </si>
  <si>
    <t>Conjunto motor-bomba submersível para poço profundo de 6´, Q= 10 a 20m³/h, Hman= 108 a 64,5 mca, 8 HP</t>
  </si>
  <si>
    <t>Conjunto motor-bomba submersível para poço profundo de 6´, Q= 10 a 20m³/h, Hman= 274 a 170 mca, 20 HP</t>
  </si>
  <si>
    <t>Conjunto motor-bomba submersível para poço profundo de 6´, Q= 20 a 34m³/h, Hman= 56,5 a 32 mca, até 8 HP</t>
  </si>
  <si>
    <t>Conjunto motor-bomba submersível para poço profundo de 6´, Q= 20 a 34m³/h, Hman= 92,5 a 53 mca, 12,5 HP</t>
  </si>
  <si>
    <t>Conjunto motor-bomba submersível para poço profundo de 6´, Q= 20 a 34m³/h, Hman= 152 a 88 mca, 20 HP</t>
  </si>
  <si>
    <t>Conjunto motor-bomba submersível vertical para esgoto, Q= 4,8 a 25,8 m³/h, Hmam= 19 a 5 mca, potência 1 cv, diâmetro de sólidos até 20mm</t>
  </si>
  <si>
    <t>Conjunto motor-bomba submersível vertical para esgoto, Q= 4,6 a 57,2 m³/h, Hman= 13 a 4 mca, potência 2 a 3,5 cv, diâmetro de sólidos até 50mm</t>
  </si>
  <si>
    <t>Conjunto motor-bomba submersível vertical para águas residuais, Q= 2 a16 m³/h, Hman= 12 a 2 mca, potência de 0,5 cv</t>
  </si>
  <si>
    <t>Conjunto motor-bomba submersível vertical para águas residuais, Q= 3 a 20 m³/h, Hman= 13 a 5 mca, potência de 1 cv</t>
  </si>
  <si>
    <t>Conjunto motor-bomba submersível vertical para águas residuais, Q= 10 a 50 m³/h, Hman= 22 a 4 mca, potência 4 cv</t>
  </si>
  <si>
    <t>Conjunto motor-bomba submersível vertical para águas residuais, Q= 8 a 45 m³/h, Hman= 10,5 a 3,5 mca, potência 1,5 cv</t>
  </si>
  <si>
    <t>Conjunto motor-bomba submersível vertical para esgoto, Q= 3,4 a 86,3 m³/h, Hman= 14 a 5 mca, potência 5 cv</t>
  </si>
  <si>
    <t>Conjunto motor-bomba submersível vertical para esgoto, Q= 9,1 a 113,6m³/h, Hman= 20 a 15 mca, potência 10 cv</t>
  </si>
  <si>
    <t>Conjunto motor-bomba submersível vertical para esgoto, Q=9,3 a 69,0 m³/h, Hman=15 a 7 mca, potência 3cv, diâmetro de sólidos 50/65mm</t>
  </si>
  <si>
    <t>Conjunto motor-bomba submersível vertical para esgoto, Q= 40 m³/h, Hman= 40 mca, diâmetro de sólidos até 50 mm</t>
  </si>
  <si>
    <t>Bombas especiais, uso industrial</t>
  </si>
  <si>
    <t>Caixa de passagem para condicionamento de ar tipo Split, com saída de dreno único na vertical - 39 x 22 x 6 cm</t>
  </si>
  <si>
    <t>Bomba de remoção de condensados para condicionadores de ar</t>
  </si>
  <si>
    <t>Controlador de temperatura analógico</t>
  </si>
  <si>
    <t>Bomba de circulação para água quente</t>
  </si>
  <si>
    <t>Aparelhos e louças</t>
  </si>
  <si>
    <t>Bacia turca de louça - 6 litros</t>
  </si>
  <si>
    <t>Bacia sifonada de louça sem tampa - 6 litros</t>
  </si>
  <si>
    <t>Bacia sifonada de louça sem tampa com saída horizontal - 6 litros</t>
  </si>
  <si>
    <t>Lavatório de louça sem coluna</t>
  </si>
  <si>
    <t>Lavatório de louça com coluna</t>
  </si>
  <si>
    <t>Lavatório de louça pequeno com coluna suspensa - linha especial</t>
  </si>
  <si>
    <t>Lavatório em polipropileno</t>
  </si>
  <si>
    <t>Mictório de louça sifonado auto aspirante</t>
  </si>
  <si>
    <t>Lavatório em louça com coluna suspensa</t>
  </si>
  <si>
    <t>Cuba de louça de embutir oval</t>
  </si>
  <si>
    <t>Tanque de louça com coluna de 30 litros</t>
  </si>
  <si>
    <t>Tanque simples em concreto pré-moldado</t>
  </si>
  <si>
    <t>Tanque de louça com coluna de 18 a 20 litros</t>
  </si>
  <si>
    <t>Tanque em granito sintético, linha comercial - sem pertences</t>
  </si>
  <si>
    <t>Lavatório de louça para canto, sem coluna - sem pertences</t>
  </si>
  <si>
    <t>Caixa de descarga em plástico, de sobrepor, capacidade 6 litros com engate flexível</t>
  </si>
  <si>
    <t>Caixa de descarga em plástico, de sobrepor, capacidade 9 litros com engate flexível</t>
  </si>
  <si>
    <t>Tanque de louça sem coluna de 30 litros</t>
  </si>
  <si>
    <t>Bacia sifonada com caixa de descarga acoplada sem tampa - 6 litros</t>
  </si>
  <si>
    <t>Cuba de louça de embutir redonda</t>
  </si>
  <si>
    <t>Bancadas e tampos</t>
  </si>
  <si>
    <t>Tampo/bancada em granito com espessura de 3 cm</t>
  </si>
  <si>
    <t>Tampo/bancada em mármore nacional espessura de 3 cm</t>
  </si>
  <si>
    <t>Tampo/bancada em concreto armado, revestido em aço inoxidável fosco polido</t>
  </si>
  <si>
    <t>Acessórios e metais</t>
  </si>
  <si>
    <t>Meia saboneteira de louça de embutir</t>
  </si>
  <si>
    <t>Dispenser toalheiro metálico esmaltado para bobina de 25cm x 50m, sem alavanca</t>
  </si>
  <si>
    <t>Saboneteira de louça de embutir</t>
  </si>
  <si>
    <t>Porta-papel de louça de embutir</t>
  </si>
  <si>
    <t>Cabide cromado para banheiro</t>
  </si>
  <si>
    <t>Saboneteira tipo dispenser, para refil de 800 ml</t>
  </si>
  <si>
    <t>Dispenser toalheiro em ABS, para folhas</t>
  </si>
  <si>
    <t>Ducha cromada simples</t>
  </si>
  <si>
    <t>Torneira volante tipo alavanca</t>
  </si>
  <si>
    <t>Torneira de mesa para lavatório, acionamento hidromecânico, com registro integrado regulador de vazão, em latão cromado, DN= 1/2´</t>
  </si>
  <si>
    <t>Ducha higiênica cromada</t>
  </si>
  <si>
    <t>Torneira curta com rosca para uso geral, em latão fundido sem acabamento, DN= 1/2´</t>
  </si>
  <si>
    <t>Torneira curta com rosca para uso geral, em latão fundido sem acabamento, DN= 3/4´</t>
  </si>
  <si>
    <t>Torneira curta com rosca para uso geral, em latão fundido cromado, DN= 3/4´</t>
  </si>
  <si>
    <t>Torneira curta sem rosca para uso geral, em latão fundido sem acabamento, DN= 3/4´</t>
  </si>
  <si>
    <t>Torneira curta sem rosca para uso geral, em latão fundido cromado, DN= 1/2´</t>
  </si>
  <si>
    <t>Torneira curta sem rosca para uso geral, em latão fundido cromado, DN= 3/4´</t>
  </si>
  <si>
    <t>Torneira longa sem rosca para uso geral, em latão fundido cromado</t>
  </si>
  <si>
    <t>Torneira para lavatório em latão fundido cromado, DN= 1/2´</t>
  </si>
  <si>
    <t>Torneira de parede para pia com bica móvel e arejador, em latão fundido cromado</t>
  </si>
  <si>
    <t>Torneira de mesa para lavatório compacta, acionamento hidromecânico, em latão cromado, DN= 1/2´</t>
  </si>
  <si>
    <t>Aparelho misturador de parede, para pia, com bica móvel, acabamento cromado</t>
  </si>
  <si>
    <t>Torneira de parede antivandalismo, DN= 3/4´</t>
  </si>
  <si>
    <t>Torneira de mesa para pia com bica móvel e arejador em latão fundido cromado</t>
  </si>
  <si>
    <t>Torneira de acionamento restrito, em latão cromado, DN= 1/2´ ou 3/4´</t>
  </si>
  <si>
    <t>Torneira de parede acionamento hidromecânico, em latão cromado, DN= 1/2´ ou 3/4´</t>
  </si>
  <si>
    <t>Caixa de descarga de embutir, acionamento frontal, completa</t>
  </si>
  <si>
    <t>Torneira de parede em ABS, DN 1/2´ ou 3/4´, 10cm</t>
  </si>
  <si>
    <t>Torneira de parede em ABS, DN 1/2´ ou 3/4´, 15cm</t>
  </si>
  <si>
    <t>Torneira de mesa para lavatório, acionamento hidromecânico com alavanca, registro integrado regulador de vazão, em latão cromado, DN= 1/2´</t>
  </si>
  <si>
    <t>Ducha higiênica branca de PVC</t>
  </si>
  <si>
    <t>Secador de mãos em ABS</t>
  </si>
  <si>
    <t>Ducha higiênica com registro</t>
  </si>
  <si>
    <t>Válvula dupla para bancada de laboratório, uso em GLP, com bico para mangueira - diâmetro de 1/4´ a 1/2´</t>
  </si>
  <si>
    <t>Válvula para cuba de laboratório, com nuca giratória e bico escalonado para mangueira</t>
  </si>
  <si>
    <t>Prateleiras</t>
  </si>
  <si>
    <t>Prateleira em granito com espessura de 2 cm</t>
  </si>
  <si>
    <t>Prateleira em granilite</t>
  </si>
  <si>
    <t>Prateleira em granito com espessura de 3 cm</t>
  </si>
  <si>
    <t>Aparelhos de aço inoxidável</t>
  </si>
  <si>
    <t>Lavatório coletivo em aço inoxidável</t>
  </si>
  <si>
    <t>Mictório coletivo em aço inoxidável</t>
  </si>
  <si>
    <t>Tanque em aço inoxidável</t>
  </si>
  <si>
    <t>Cuba em aço inoxidável simples de 400x340x140mm</t>
  </si>
  <si>
    <t>Cuba em aço inoxidável simples de 465x300x140mm</t>
  </si>
  <si>
    <t>Cuba em aço inoxidável simples de 560x330x140mm</t>
  </si>
  <si>
    <t>Cuba em aço inoxidável simples de 500x400x400mm</t>
  </si>
  <si>
    <t>Cuba em aço inoxidável simples de 500x400x200mm</t>
  </si>
  <si>
    <t>Cuba em aço inoxidável simples de 500x400x300mm</t>
  </si>
  <si>
    <t>Cuba em aço inoxidável simples de 600x500x300mm</t>
  </si>
  <si>
    <t>Cuba em aço inoxidável simples de 600x500x350mm</t>
  </si>
  <si>
    <t>Cuba em aço inoxidável simples de 600x500x400mm</t>
  </si>
  <si>
    <t>Cuba em aço inoxidável simples de 700x600x450mm</t>
  </si>
  <si>
    <t>Cuba em aço inoxidável simples de 1400x900x500mm</t>
  </si>
  <si>
    <t>Cuba em aço inoxidável simples de 1100x600x400mm</t>
  </si>
  <si>
    <t>Cuba em aço inoxidável dupla de 715x400x140mm</t>
  </si>
  <si>
    <t>Cuba em aço inoxidável dupla de 835x340x140mm</t>
  </si>
  <si>
    <t>Cuba em aço inoxidável dupla de 1020x400x250mm</t>
  </si>
  <si>
    <t>Sifão plástico sanfonado universal de 1´</t>
  </si>
  <si>
    <t>Recolocação de torneiras</t>
  </si>
  <si>
    <t>Recolocação de sifões</t>
  </si>
  <si>
    <t>Recolocação de aparelhos sanitários, incluindo acessórios</t>
  </si>
  <si>
    <t>Recolocação de caixas de descarga de sobrepor</t>
  </si>
  <si>
    <t>Engate flexível metálico DN= 1/2´</t>
  </si>
  <si>
    <t>Engate flexível de PVC DN= 1/2´</t>
  </si>
  <si>
    <t>Canopla para válvula de descarga</t>
  </si>
  <si>
    <t>Tubo de ligação para mictório, DN= 1/2´</t>
  </si>
  <si>
    <t>Acabamento cromado para registro</t>
  </si>
  <si>
    <t>Botão para válvula de descarga</t>
  </si>
  <si>
    <t>Reparo para válvula de descarga</t>
  </si>
  <si>
    <t>Sifão de metal cromado de 1 1/2´ x 2´</t>
  </si>
  <si>
    <t>Sifão de metal cromado de 1´ x 1 1/2´</t>
  </si>
  <si>
    <t>Tubo de ligação para sanitário</t>
  </si>
  <si>
    <t>Sifão plástico com copo, rígido, de 1´ x 1 1/2´</t>
  </si>
  <si>
    <t>Sifão plástico com copo, rígido, de 1 1/4´ x 2´</t>
  </si>
  <si>
    <t>Tampa de plástico para bacia sanitária</t>
  </si>
  <si>
    <t>Bolsa para bacia sanitária</t>
  </si>
  <si>
    <t>Filtro de pressão em ABS, para 360 l/h</t>
  </si>
  <si>
    <t>Válvula de PVC para lavatório</t>
  </si>
  <si>
    <t>Válvula americana</t>
  </si>
  <si>
    <t>Válvula de metal cromado de 1 1/2´</t>
  </si>
  <si>
    <t>Válvula de metal cromado de 1´</t>
  </si>
  <si>
    <t>Entrada de água</t>
  </si>
  <si>
    <t>Entrada completa de água com abrigo e registro de gaveta, DN= 3/4´</t>
  </si>
  <si>
    <t>Entrada completa de água com abrigo e registro de gaveta, DN= 3´</t>
  </si>
  <si>
    <t>Entrada completa de água com abrigo e registro de gaveta, DN= 1´</t>
  </si>
  <si>
    <t>Entrada completa de água com abrigo e registro de gaveta, DN= 2´</t>
  </si>
  <si>
    <t>Entrada completa de água com abrigo e registro de gaveta, DN= 1 1/2´</t>
  </si>
  <si>
    <t>Entrada completa de água com abrigo e registro de gaveta, DN= 2 1/2´</t>
  </si>
  <si>
    <t>Entrada de gás</t>
  </si>
  <si>
    <t>Entrada completa de gás GLP domiciliar com 2 bujões de 13 kg</t>
  </si>
  <si>
    <t>Abrigo padronizado de gás GLP encanado</t>
  </si>
  <si>
    <t>Hidrômetro</t>
  </si>
  <si>
    <t>Hidrômetro em ferro fundido, diâmetro 50 mm (2´)</t>
  </si>
  <si>
    <t>Hidrômetro em ferro fundido, diâmetro 100 mm (4´)</t>
  </si>
  <si>
    <t>Hidrômetro em bronze, diâmetro de 25 mm (1´)</t>
  </si>
  <si>
    <t>Hidrômetro em bronze, diâmetro de 40 mm (1 1/2´)</t>
  </si>
  <si>
    <t>Filtro tipo cesto para hidrômetro de 50 mm (2´)</t>
  </si>
  <si>
    <t>Tubo de PVC rígido soldável marrom, DN= 20 mm, (1/2´), inclusive conexões</t>
  </si>
  <si>
    <t>Tubo de PVC rígido soldável marrom, DN= 25 mm, (3/4´), inclusive conexões</t>
  </si>
  <si>
    <t>Tubo de PVC rígido soldável marrom, DN= 32 mm, (1´), inclusive conexões</t>
  </si>
  <si>
    <t>Tubo de PVC rígido soldável marrom, DN= 40 mm, (1 1/4´), inclusive conexões</t>
  </si>
  <si>
    <t>Tubo de PVC rígido soldável marrom, DN= 50 mm, (1 1/2´), inclusive conexões</t>
  </si>
  <si>
    <t>Tubo de PVC rígido soldável marrom, DN= 60 mm, (2´), inclusive conexões</t>
  </si>
  <si>
    <t>Tubo de PVC rígido soldável marrom, DN= 75 mm, (2 1/2´), inclusive conexões</t>
  </si>
  <si>
    <t>Tubo de PVC rígido soldável marrom, DN= 85 mm, (3´), inclusive conexões</t>
  </si>
  <si>
    <t>Tubo de PVC rígido soldável marrom, DN= 110 mm, (4´), inclusive conexões</t>
  </si>
  <si>
    <t>Tubo de PVC rígido branco, pontas lisas, soldável, linha esgoto série normal, DN= 40 mm, inclusive conexões</t>
  </si>
  <si>
    <t>Tubo de PVC rígido branco PxB com virola e anel de borracha, linha esgoto série normal, DN= 50 mm, inclusive conexões</t>
  </si>
  <si>
    <t>Tubo de PVC rígido branco PxB com virola e anel de borracha, linha esgoto série normal, DN= 75 mm, inclusive conexões</t>
  </si>
  <si>
    <t>Tubo de PVC rígido branco PxB com virola e anel de borracha, linha esgoto série normal, DN= 100 mm, inclusive conexões</t>
  </si>
  <si>
    <t>Tubo de PVC rígido PxB com virola e anel de borracha, linha esgoto série reforçada ´R´, DN= 75 mm, inclusive conexões</t>
  </si>
  <si>
    <t>Tubo de PVC rígido PxB com virola e anel de borracha, linha esgoto série reforçada ´R´, DN= 100 mm, inclusive conexões</t>
  </si>
  <si>
    <t>Tubo de PVC rígido PxB com virola e anel de borracha, linha esgoto série reforçada ´R´. DN= 150 mm, inclusive conexões</t>
  </si>
  <si>
    <t>Tubo de PVC rígido, pontas lisas, soldável, linha esgoto série reforçada ´R´, DN= 40 mm, inclusive conexões</t>
  </si>
  <si>
    <t>Tubo de PVC rígido PxB com virola e anel de borracha, linha esgoto série reforçada ´R´, DN= 50 mm, inclusive conexões</t>
  </si>
  <si>
    <t>Tubo de PVC rígido tipo PBA classe 15, DN= 50mm, (DE= 60mm), inclusive conexões</t>
  </si>
  <si>
    <t>Tubo de PVC rígido tipo PBA classe 15, DN= 75mm, (DE= 85mm), inclusive conexões</t>
  </si>
  <si>
    <t>Tubo de PVC rígido tipo PBA classe 15, DN= 100mm, (DE= 110mm), inclusive conexões</t>
  </si>
  <si>
    <t>Tubo de PVC rígido DEFoFo, DN= 100mm (DE= 118mm), inclusive conexões</t>
  </si>
  <si>
    <t>Tubo de PVC rígido DEFoFo, DN= 150mm (DE= 170mm), inclusive conexões</t>
  </si>
  <si>
    <t>Tubo de PVC rígido DEFoFo, DN= 200mm (DE= 222mm), inclusive conexões</t>
  </si>
  <si>
    <t>Tubo de PVC rígido DEFoFo, DN= 250mm (DE= 274mm), inclusive conexões</t>
  </si>
  <si>
    <t>Tubo de PVC rígido DEFoFo, DN= 300mm (DE= 326mm), inclusive conexões</t>
  </si>
  <si>
    <t>Conexões e acessórios em ferro fundido, predial e tradicional, esgoto e pluvial</t>
  </si>
  <si>
    <t>Joelho 45° em ferro fundido, linha predial tradicional, DN= 50 mm</t>
  </si>
  <si>
    <t>Joelho 45° em ferro fundido, linha predial tradicional, DN= 75 mm</t>
  </si>
  <si>
    <t>Joelho 45° em ferro fundido, linha predial tradicional, DN= 100 mm</t>
  </si>
  <si>
    <t>Joelho 45° em ferro fundido, linha predial tradicional, DN= 150 mm</t>
  </si>
  <si>
    <t>Joelho 87° 30´ em ferro fundido, linha predial tradicional, DN= 50 mm</t>
  </si>
  <si>
    <t>Joelho 87° 30´ em ferro fundido, linha predial tradicional, DN= 75 mm</t>
  </si>
  <si>
    <t>Joelho 87° 30´ em ferro fundido, linha predial tradicional, DN= 100 mm</t>
  </si>
  <si>
    <t>Joelho 87° 30´ em ferro fundido, linha predial tradicional, DN= 150 mm</t>
  </si>
  <si>
    <t>Luva bolsa e bolsa em ferro fundido, linha predial tradicional, DN= 50 mm</t>
  </si>
  <si>
    <t>Luva bolsa e bolsa em ferro fundido, linha predial tradicional, DN= 75 mm</t>
  </si>
  <si>
    <t>Luva bolsa e bolsa em ferro fundido, linha predial tradicional, DN= 100 mm</t>
  </si>
  <si>
    <t>Luva bolsa e bolsa em ferro fundido, linha predial tradicional, DN= 150 mm</t>
  </si>
  <si>
    <t>Placa cega em ferro fundido, linha predial tradicional, DN= 75 mm</t>
  </si>
  <si>
    <t>Placa cega em ferro fundido, linha predial tradicional, DN= 100 mm</t>
  </si>
  <si>
    <t>Junção 45° em ferro fundido, linha predial tradicional, DN= 50 x 50 mm</t>
  </si>
  <si>
    <t>Junção 45° em ferro fundido, linha predial tradicional, DN= 75 x 50 mm</t>
  </si>
  <si>
    <t>Junção 45° em ferro fundido, linha predial tradicional, DN= 75 x 75 mm</t>
  </si>
  <si>
    <t>Junção 45° em ferro fundido, linha predial tradicional, DN= 100 x 50 mm</t>
  </si>
  <si>
    <t>Junção 45° em ferro fundido, linha predial tradicional, DN= 100 x 75 mm</t>
  </si>
  <si>
    <t>Junção 45° em ferro fundido, linha predial tradicional, DN= 100 x 100 mm</t>
  </si>
  <si>
    <t>Junção 45° em ferro fundido, linha predial tradicional, DN= 150 x 100 mm</t>
  </si>
  <si>
    <t>Junção dupla 45° em ferro fundido, linha predial tradicional, DN= 100 mm</t>
  </si>
  <si>
    <t>Te sanitário 87° 30´ em ferro fundido, linha predial tradicional, DN= 50 x 50 mm</t>
  </si>
  <si>
    <t>Te sanitário 87° 30´ em ferro fundido, linha predial tradicional, DN= 75 x 50 mm</t>
  </si>
  <si>
    <t>Te sanitário 87° 30´ em ferro fundido, linha predial tradicional, DN= 75 x 75 mm</t>
  </si>
  <si>
    <t>Te sanitário 87° 30´ em ferro fundido, linha predial tradicional, DN= 100 x 50 mm</t>
  </si>
  <si>
    <t>Te sanitário 87° 30´ em ferro fundido, linha predial tradicional, DN= 100 x 75 mm</t>
  </si>
  <si>
    <t>Te sanitário 87° 30´ em ferro fundido, linha predial tradicional, DN= 100 x 100 mm</t>
  </si>
  <si>
    <t>Bucha de redução em ferro fundido, linha predial tradicional, DN= 75 x 50 mm</t>
  </si>
  <si>
    <t>Bucha de redução em ferro fundido, linha predial tradicional, DN= 100 x 75 mm</t>
  </si>
  <si>
    <t>Bucha de redução em ferro fundido, linha predial tradicional, DN= 150 x 100 mm</t>
  </si>
  <si>
    <t>Tubo de cobre classe A, DN= 15mm (1/2´), inclusive conexões</t>
  </si>
  <si>
    <t>Tubo de cobre classe A, DN= 22mm (3/4´), inclusive conexões</t>
  </si>
  <si>
    <t>Tubo de cobre classe A, DN= 28mm (1´), inclusive conexões</t>
  </si>
  <si>
    <t>Tubo de cobre classe A, DN= 35mm (1 1/4´), inclusive conexões</t>
  </si>
  <si>
    <t>Tubo de cobre classe A, DN= 42mm (1 1/2´), inclusive conexões</t>
  </si>
  <si>
    <t>Tubo de cobre classe A, DN= 54mm (2´), inclusive conexões</t>
  </si>
  <si>
    <t>Tubo de cobre classe A, DN= 66mm (2 1/2´), inclusive conexões</t>
  </si>
  <si>
    <t>Tubo de cobre classe A, DN= 79mm (3´), inclusive conexões</t>
  </si>
  <si>
    <t>Tubo de cobre classe A, DN= 104mm (4´), inclusive conexões</t>
  </si>
  <si>
    <t>Tubo de cobre classe E, DN= 22mm (3/4´), inclusive conexões</t>
  </si>
  <si>
    <t>Tubo de cobre classe E, DN= 28mm (1´), inclusive conexões</t>
  </si>
  <si>
    <t>Tubo de cobre classe E, DN= 35mm (1 1/4´), inclusive conexões</t>
  </si>
  <si>
    <t>Tubo de cobre classe E, DN= 42mm (1 1/2´), inclusive conexões</t>
  </si>
  <si>
    <t>Tubo de cobre classe E, DN= 54mm (2´), inclusive conexões</t>
  </si>
  <si>
    <t>Tubo de cobre classe E, DN= 66mm (2 1/2´), inclusive conexões</t>
  </si>
  <si>
    <t>Tubulação em concreto para rede de águas pluviais</t>
  </si>
  <si>
    <t>Tubo de concreto (PS-1), DN= 300mm</t>
  </si>
  <si>
    <t>Tubo de concreto (PS-1), DN= 400mm</t>
  </si>
  <si>
    <t>Tubo de concreto (PS-2), DN= 300mm</t>
  </si>
  <si>
    <t>Tubo de concreto (PS-2), DN= 400mm</t>
  </si>
  <si>
    <t>Tubo de concreto (PS-2), DN= 500mm</t>
  </si>
  <si>
    <t>Tubo de concreto (PA-1), DN= 600mm</t>
  </si>
  <si>
    <t>Tubo de concreto (PA-1), DN= 800mm</t>
  </si>
  <si>
    <t>Tubo de concreto (PA-1), DN= 1000mm</t>
  </si>
  <si>
    <t>Tubo de concreto (PA-1), DN= 1200mm</t>
  </si>
  <si>
    <t>Tubo de concreto (PA-2), DN= 600mm</t>
  </si>
  <si>
    <t>Tubo de concreto (PA-2), DN= 800mm</t>
  </si>
  <si>
    <t>Tubo de concreto (PA-2), DN= 1000mm</t>
  </si>
  <si>
    <t>Tubo de concreto (PA-3), DN= 600mm</t>
  </si>
  <si>
    <t>Tubo de concreto (PA-3), DN= 800mm</t>
  </si>
  <si>
    <t>Tubo de concreto (PA-3), DN= 1000mm</t>
  </si>
  <si>
    <t>Meio tubo de concreto, DN= 300mm</t>
  </si>
  <si>
    <t>Meio tubo de concreto, DN= 400mm</t>
  </si>
  <si>
    <t>Meio tubo de concreto, DN= 600mm</t>
  </si>
  <si>
    <t>Tubo de concreto (PA-2), DN= 1500mm</t>
  </si>
  <si>
    <t>Tubo de concreto (PA-1), DN= 400mm</t>
  </si>
  <si>
    <t>Tubo de concreto (PA-2), DN= 400mm</t>
  </si>
  <si>
    <t>Tubo de concreto (PA-3), DN= 400mm</t>
  </si>
  <si>
    <t>Tubo de concreto (PA-2), DN= 700mm</t>
  </si>
  <si>
    <t>Tubo de concreto (PA-2), DN= 500mm</t>
  </si>
  <si>
    <t>Tubo de concreto (PA-2), DN= 900mm</t>
  </si>
  <si>
    <t>Tubo de concreto (PA-1), DN= 300mm</t>
  </si>
  <si>
    <t>Tubo de concreto (PA-2), DN= 300mm</t>
  </si>
  <si>
    <t>Meio tubo de concreto, DN= 200mm</t>
  </si>
  <si>
    <t>Tubo em polietileno de alta densidade corrugado perfurado, DN= 3´, inclusive conexões</t>
  </si>
  <si>
    <t>Tubo em polietileno de alta densidade corrugado perfurado, DN= 4´, inclusive conexões</t>
  </si>
  <si>
    <t>Tubo em polietileno de alta densidade corrugado perfurado, DN= 8´, inclusive conexões</t>
  </si>
  <si>
    <t>Tubo em polietileno de alta densidade corrugado perfurado, DN= 2 1/2´, inclusive conexões</t>
  </si>
  <si>
    <t>Tubo em polietileno de alta densidade corrugado perfurado, DN= 6´, inclusive conexões</t>
  </si>
  <si>
    <t>Tubo de ferro fundido classe K-7 com junta elástica, DN= 150mm, inclusive conexões</t>
  </si>
  <si>
    <t>Tubo de ferro fundido classe K-7 com junta elástica, DN= 200mm, inclusive conexões</t>
  </si>
  <si>
    <t>Tubo de ferro fundido classe K-7 com junta elástica, DN= 250mm, inclusive conexões</t>
  </si>
  <si>
    <t>Tubo de ferro fundido classe K-7 com junta elástica, DN= 350mm, inclusive conexões</t>
  </si>
  <si>
    <t>Tubo de ferro fundido classe K-7 com junta elástica, DN= 300mm, inclusive conexões</t>
  </si>
  <si>
    <t>Tubo de ferro fundido classe k-9 com junta elástica, DN= 80mm, inclusive conexões</t>
  </si>
  <si>
    <t>Tubo de ferro fundido classe K-9 com junta elástica, DN= 100mm, inclusive conexões</t>
  </si>
  <si>
    <t>Tubo de ferro fundido classe K-9 com junta elástica, DN= 200mm, inclusive conexões</t>
  </si>
  <si>
    <t>Tubo de ferro fundido classe k-9 com junta elástica, DN= 250mm, inclusive conexões</t>
  </si>
  <si>
    <t>Tubo de ferro fundido classe K-9 com junta elástica, DN= 300mm, inclusive conexões</t>
  </si>
  <si>
    <t>Tubo de ferro fundido classe k-9 com junta elástica, DN= 350mm, inclusive conexões</t>
  </si>
  <si>
    <t>Tubo em ferro fundido com ponta e ponta TCLA - DN= 80mm, sem juntas e conexões</t>
  </si>
  <si>
    <t>Tubo em ferro fundido com ponta e ponta TCLA - DN= 100mm, sem juntas e conexões</t>
  </si>
  <si>
    <t>Tubo em ferro fundido com ponta e ponta TCLA - DN= 150mm, sem juntas e conexões</t>
  </si>
  <si>
    <t>Tubo em ferro fundido com ponta e ponta TCLA - DN= 200mm, sem juntas e conexões</t>
  </si>
  <si>
    <t>Tubo em ferro fundido com ponta e ponta TCLA - DN= 250mm, sem juntas e conexões</t>
  </si>
  <si>
    <t>Tubo em ferro fundido com ponta e ponta TCLA - DN= 300mm, sem juntas e conexões</t>
  </si>
  <si>
    <t>Flange avulso em ferro fundido, classe PN-10, DN= 80mm</t>
  </si>
  <si>
    <t>Flange avulso em ferro fundido, classe PN-10, DN= 100mm</t>
  </si>
  <si>
    <t>Flange avulso em ferro fundido, classe PN-10, DN= 150mm</t>
  </si>
  <si>
    <t>Flange avulso em ferro fundido, classe PN-10, DN= 200mm</t>
  </si>
  <si>
    <t>Flange avulso em ferro fundido, classe PN-10, DN= 250mm</t>
  </si>
  <si>
    <t>Flange avulso em ferro fundido, classe PN-10, DN= 300mm</t>
  </si>
  <si>
    <t>Curva de 90° em ferro fundido, com flanges, classe PN-10, DN= 80mm</t>
  </si>
  <si>
    <t>Curva de 90° em ferro fundido, com flanges, classe PN-10, DN= 100mm</t>
  </si>
  <si>
    <t>Curva de 90° em ferro fundido, com flanges, classe PN-10, DN= 150mm</t>
  </si>
  <si>
    <t>Te em ferro fundido, com flanges, classe PN-10, DN= 80mm, com derivação de 80mm</t>
  </si>
  <si>
    <t>Te em ferro fundido, com flanges, classe PN-10, DN= 100mm, com derivações de 80 até 100mm</t>
  </si>
  <si>
    <t>Te em ferro fundido, com flanges, classe PN-10, DN= 150mm, com derivações de 80 até 150mm</t>
  </si>
  <si>
    <t>Junta Gibault em ferro fundido, DN= 80mm, completa</t>
  </si>
  <si>
    <t>Junta Gibault em ferro fundido, DN= 100 mm, completa</t>
  </si>
  <si>
    <t>Curva de 90° em ferro fundido com flanges, classe PN-10, DN= 50mm</t>
  </si>
  <si>
    <t>Redução concêntrica em ferro fundido, com flanges, classe PN-10, DN= 80 x 50mm</t>
  </si>
  <si>
    <t>Redução excêntrica em ferro fundido, com flanges, classe PN-10, DN= 100mm x 80mm</t>
  </si>
  <si>
    <t>Redução excêntrica em ferro fundido, com flanges, classe PN-10, DN= 150mm x 80/100mm</t>
  </si>
  <si>
    <t>Redução excêntrica em ferro fundido, com flanges, classe PN-10, DN= 200mm x 100/150mm</t>
  </si>
  <si>
    <t>Redução excêntrica em ferro fundido, com flanges, classe PN-10, DN= 250mm x 150/200mm</t>
  </si>
  <si>
    <t>Redução concêntrica em ferro fundido, com flanges, classe PN-10, DN= 100mm x 80mm</t>
  </si>
  <si>
    <t>Redução concêntrica em ferro fundido, com flanges, classe PN-10, DN= 150mm x 80/100mm</t>
  </si>
  <si>
    <t>Redução concêntrica em ferro fundido, com flanges, classe PN-10, DN= 200mm x 100/150mm</t>
  </si>
  <si>
    <t>Redução concêntrica em ferro fundido, com flanges, classe PN-10, DN= 250mm x 150/200mm</t>
  </si>
  <si>
    <t>Flange avulso em ferro fundido, classe PN-10, DN= 50mm</t>
  </si>
  <si>
    <t>Assentamento de tubo de concreto com diâmetro até 600 mm</t>
  </si>
  <si>
    <t>Assentamento de tubo de concreto com diâmetro de 700 até 1500 mm</t>
  </si>
  <si>
    <t>Tubo de aço carbono preto sem costura Schedule 40, DN= 2´ - inclusive conexões</t>
  </si>
  <si>
    <t>Tubo de aço carbono preto sem costura Schedule 40, DN= 1 1/2´ - inclusive conexões</t>
  </si>
  <si>
    <t>Tubo de aço carbono preto sem costura Schedule 40, DN= 1´ - inclusive conexões</t>
  </si>
  <si>
    <t>Tubo de aço carbono preto sem costura Schedule 40, DN= 3´ - inclusive conexões</t>
  </si>
  <si>
    <t>Tubo de aço carbono preto sem costura Schedule 40, DN= 2 1/2´ - inclusive conexões</t>
  </si>
  <si>
    <t>Tubo de aço carbono preto sem costura Schedule 40, DN= 4´ - inclusive conexões</t>
  </si>
  <si>
    <t>Tubo de aço carbono preto sem costura Schedule 40, DN= 5´ - inclusive conexões</t>
  </si>
  <si>
    <t>Tubo de aço carbono preto sem costura Schedule 40, DN= 6´ - inclusive conexões</t>
  </si>
  <si>
    <t>Tubo de aço carbono preto sem costura Schedule 40, DN= 8´ - inclusive conexões</t>
  </si>
  <si>
    <t>Tubo de aço carbono preto sem costura Schedule 40, DN= 1 1/4´ - inclusive conexões</t>
  </si>
  <si>
    <t>Tubo de aço carbono preto sem costura Schedule 40, DN= 3 1/2´ - inclusive conexões</t>
  </si>
  <si>
    <t>Tubo de aço carbono preto com costura Schedule 40, DN= 10´ - inclusive conexões</t>
  </si>
  <si>
    <t>Tubo de aço carbono preto com costura Schedule 40, DN= 12´ - inclusive conexões</t>
  </si>
  <si>
    <t>Tubulação em concreto para rede de esgoto sanitário</t>
  </si>
  <si>
    <t>Tubo de concreto classe EA-3, DN= 400 mm</t>
  </si>
  <si>
    <t>Tubo de concreto classe EA-3, DN= 500 mm</t>
  </si>
  <si>
    <t>Tubo de concreto classe EA-3, DN= 600 mm</t>
  </si>
  <si>
    <t>Tubo de concreto classe EA-3, DN= 700 mm</t>
  </si>
  <si>
    <t>Tubo de concreto classe EA-3, DN= 800 mm</t>
  </si>
  <si>
    <t>Tubo de concreto classe EA-3, DN= 900 mm</t>
  </si>
  <si>
    <t>Tubo de concreto classe EA-3, DN= 1000 mm</t>
  </si>
  <si>
    <t>Tubo de concreto classe EA-3, DN= 1200 mm</t>
  </si>
  <si>
    <t>Tubo em ferro fundido com ponta e ponta, predial SMU, DN= 50 mm</t>
  </si>
  <si>
    <t>Tubo em ferro fundido com ponta e ponta, predial SMU, DN= 75 mm</t>
  </si>
  <si>
    <t>Tubo em ferro fundido com ponta e ponta, predial SMU, DN= 100 mm</t>
  </si>
  <si>
    <t>Tubo em ferro fundido com ponta e ponta, predial SMU, DN= 150 mm</t>
  </si>
  <si>
    <t>Tubo em ferro fundido com ponta e ponta, predial SMU, DN= 200 mm</t>
  </si>
  <si>
    <t>Junta de união em aço inoxidável com parafuso de aço zincado, para tubo em ferro fundido predial SMU, DN= 50 mm</t>
  </si>
  <si>
    <t>Junta de união em aço inoxidável com parafuso de aço zincado, para tubo em ferro fundido predial SMU, DN= 75 mm</t>
  </si>
  <si>
    <t>Junta de união em aço inoxidável com parafuso de aço zincado, para tubo em ferro fundido predial SMU, DN= 100 mm</t>
  </si>
  <si>
    <t>Junta de união em aço inoxidável com parafuso de aço zincado, para tubo em ferro fundido predial SMU, DN= 150 mm</t>
  </si>
  <si>
    <t>Junta de união em aço inoxidável com parafuso de aço zincado, para tubo em ferro fundido predial SMU, DN= 200 mm</t>
  </si>
  <si>
    <t>Conjunto de ancoragem para tubo em ferro fundido predial SMU, DN= 50 mm</t>
  </si>
  <si>
    <t>Conjunto de ancoragem para tubo em ferro fundido predial SMU, DN= 75 mm</t>
  </si>
  <si>
    <t>Conjunto de ancoragem para tubo em ferro fundido predial SMU, DN= 100 mm</t>
  </si>
  <si>
    <t>Conjunto de ancoragem para tubo em ferro fundido predial SMU, DN= 150 mm</t>
  </si>
  <si>
    <t>Conjunto de ancoragem para tubo em ferro fundido predial SMU, DN= 200 mm</t>
  </si>
  <si>
    <t>Joelho 45° em ferro fundido, predial SMU, DN= 50 mm</t>
  </si>
  <si>
    <t>Joelho 45° em ferro fundido, predial SMU, DN= 75 mm</t>
  </si>
  <si>
    <t>Joelho 45° em ferro fundido, predial SMU, DN= 100 mm</t>
  </si>
  <si>
    <t>Joelho 45° em ferro fundido, predial SMU, DN= 150 mm</t>
  </si>
  <si>
    <t>Joelho 45° em ferro fundido, predial SMU, DN= 200 mm</t>
  </si>
  <si>
    <t>Joelho 88° em ferro fundido, predial SMU, DN= 50 mm</t>
  </si>
  <si>
    <t>Joelho 88° em ferro fundido, predial SMU, DN= 75 mm</t>
  </si>
  <si>
    <t>Joelho 88° em ferro fundido, predial SMU, DN= 100 mm</t>
  </si>
  <si>
    <t>Joelho 88° em ferro fundido, predial SMU, DN= 150 mm</t>
  </si>
  <si>
    <t>Junção 45° em ferro fundido, predial SMU, DN= 50 x 50 mm</t>
  </si>
  <si>
    <t>Junção 45° em ferro fundido, predial SMU, DN= 75 x 75 mm</t>
  </si>
  <si>
    <t>Junção 45° em ferro fundido, predial SMU, DN= 75 x 50 mm</t>
  </si>
  <si>
    <t>Junção 45° em ferro fundido, predial SMU, DN= 100 x 75 mm</t>
  </si>
  <si>
    <t>Junção 45° em ferro fundido, predial SMU, DN= 100 x 100 mm</t>
  </si>
  <si>
    <t>Junção 45° em ferro fundido, predial SMU, DN= 150 x 150 mm</t>
  </si>
  <si>
    <t>Redução excêntrica em ferro fundido, predial SMU, DN= 75 x 50 mm</t>
  </si>
  <si>
    <t>Redução excêntrica em ferro fundido, predial SMU, DN= 100 x 75 mm</t>
  </si>
  <si>
    <t>Redução excêntrica em ferro fundido, predial SMU, DN= 150 x 100 mm</t>
  </si>
  <si>
    <t>Redução excêntrica em ferro fundido, predial SMU, DN= 150 x 75 mm</t>
  </si>
  <si>
    <t>Redução excêntrica em ferro fundido, predial SMU, DN= 200 x 150 mm</t>
  </si>
  <si>
    <t>Te de visita em ferro fundido, predial SMU, DN= 75 mm</t>
  </si>
  <si>
    <t>Abraçadeira dentada para travamento em aço inoxidável, com parafuso de aço zincado, para tubo em ferro fundido predial SMU, DN= 50 mm</t>
  </si>
  <si>
    <t>Abraçadeira dentada para travamento em aço inoxidável, com parafuso de aço zincado, para tubo em ferro fundido predial SMU, DN= 75 mm</t>
  </si>
  <si>
    <t>Abraçadeira dentada para travamento em aço inoxidável, com parafuso de aço zincado, para tubo em ferro fundido predial SMU, DN= 100 mm</t>
  </si>
  <si>
    <t>Abraçadeira dentada para travamento em aço inoxidável, com parafuso de aço zincado, para tubo em ferro fundido predial SMU, DN= 150 mm</t>
  </si>
  <si>
    <t>Tampão simples em ferro fundido, predial SMU, DN= 150 mm</t>
  </si>
  <si>
    <t>Registro e / ou válvula em latão fundido sem acabamento</t>
  </si>
  <si>
    <t>Registro de gaveta em latão fundido sem acabamento, DN= 1/2´</t>
  </si>
  <si>
    <t>Registro de gaveta em latão fundido sem acabamento, DN= 3/4´</t>
  </si>
  <si>
    <t>Registro de gaveta em latão fundido sem acabamento, DN= 1´</t>
  </si>
  <si>
    <t>Registro de gaveta em latão fundido sem acabamento, DN= 1 1/4´</t>
  </si>
  <si>
    <t>Registro de gaveta em latão fundido sem acabamento, DN= 1 1/2´</t>
  </si>
  <si>
    <t>Registro de gaveta em latão fundido sem acabamento, DN= 2´</t>
  </si>
  <si>
    <t>Registro de gaveta em latão fundido sem acabamento, DN= 2 1/2´</t>
  </si>
  <si>
    <t>Registro de gaveta em latão fundido sem acabamento, DN= 3´</t>
  </si>
  <si>
    <t>Registro de gaveta em latão fundido sem acabamento, DN= 4´</t>
  </si>
  <si>
    <t>Registro de pressão em latão fundido sem acabamento, DN= 3/4´</t>
  </si>
  <si>
    <t>Válvula de esfera monobloco em latão fundido passagem plena, acionamento com alavanca, DN= 1/2´</t>
  </si>
  <si>
    <t>Válvula de esfera monobloco em latão fundido passagem plena, acionamento com alavanca, DN= 3/4´</t>
  </si>
  <si>
    <t>Válvula de esfera monobloco em latão fundido passagem plena, acionamento com alavanca, DN= 1´</t>
  </si>
  <si>
    <t>Válvula de esfera monobloco em latão fundido passagem plena, acionamento com alavanca, DN= 2´</t>
  </si>
  <si>
    <t>Válvula de esfera monobloco em latão fundido passagem plena, acionamento com alavanca, DN= 4´</t>
  </si>
  <si>
    <t>Registro de gaveta em latão fundido cromado com canopla, DN= 1/2´ - linha especial</t>
  </si>
  <si>
    <t>Registro de gaveta em latão fundido cromado com canopla, DN= 3/4´ - linha especial</t>
  </si>
  <si>
    <t>Registro de gaveta em latão fundido cromado com canopla, DN= 1´ - linha especial</t>
  </si>
  <si>
    <t>Registro de gaveta em latão fundido cromado com canopla, DN= 1 1/4´ - linha especial</t>
  </si>
  <si>
    <t>Registro de gaveta em latão fundido cromado com canopla, DN= 1 1/2´ - linha especial</t>
  </si>
  <si>
    <t>Registro de pressão em latão fundido cromado com canopla, DN= 1/2´ - linha especial</t>
  </si>
  <si>
    <t>Registro de pressão em latão fundido cromado com canopla, DN= 3/4´ - linha especial</t>
  </si>
  <si>
    <t>Registro regulador de vazão para chuveiro e ducha em latão cromado com canopla, DN= 1/2´</t>
  </si>
  <si>
    <t>Registro regulador de vazão para torneira, misturador e bidê, em latão cromado com canopla, DN= 1/2´</t>
  </si>
  <si>
    <t>Válvula de descarga ou para acionamento de metais sanitários</t>
  </si>
  <si>
    <t>Válvula de descarga com registro próprio, duplo acionamento limitador de fluxo, DN= 1 1/4´</t>
  </si>
  <si>
    <t>Válvula de descarga com registro próprio, DN= 1 1/4´</t>
  </si>
  <si>
    <t>Válvula de descarga com registro próprio, DN= 1 1/2´</t>
  </si>
  <si>
    <t>Válvula de descarga antivandalismo, DN= 1 1/2´</t>
  </si>
  <si>
    <t>Válvula de descarga externa, tipo alavanca com registro próprio, DN= 1 1/4´ e DN= 1 1/2´</t>
  </si>
  <si>
    <t>Válvula de mictório antivandalismo, DN= 3/4´</t>
  </si>
  <si>
    <t>Válvula de mictório padrão, vazão automática, DN= 3/4´</t>
  </si>
  <si>
    <t>Válvula de acionamento hidromecânico para piso</t>
  </si>
  <si>
    <t>Válvula de acionamento hidromecânico para ducha, em latão cromado, DN= 3/4´</t>
  </si>
  <si>
    <t>Válvula de descarga com registro próprio, duplo acionamento limitador de fluxo, DN = 1 1/2´</t>
  </si>
  <si>
    <t>Registro e / ou válvula em bronze</t>
  </si>
  <si>
    <t>Válvula de retenção horizontal em bronze, DN= 3/4´</t>
  </si>
  <si>
    <t>Válvula de retenção horizontal em bronze, DN= 1´</t>
  </si>
  <si>
    <t>Válvula de retenção horizontal em bronze, DN= 1 1/4´</t>
  </si>
  <si>
    <t>Válvula de retenção horizontal em bronze, DN= 1 1/2´</t>
  </si>
  <si>
    <t>Válvula de retenção horizontal em bronze, DN= 2´</t>
  </si>
  <si>
    <t>Válvula de retenção horizontal em bronze, DN= 2 1/2´</t>
  </si>
  <si>
    <t>Válvula de retenção horizontal em bronze, DN= 3´</t>
  </si>
  <si>
    <t>Válvula de retenção horizontal em bronze, DN= 4´</t>
  </si>
  <si>
    <t>Válvula de retenção vertical em bronze, DN= 1´</t>
  </si>
  <si>
    <t>Válvula de retenção vertical em bronze, DN= 1 1/4´</t>
  </si>
  <si>
    <t>Válvula de retenção vertical em bronze, DN= 1 1/2´</t>
  </si>
  <si>
    <t>Válvula de retenção vertical em bronze, DN= 2´</t>
  </si>
  <si>
    <t>Válvula de retenção vertical em bronze, DN= 2 1/2´</t>
  </si>
  <si>
    <t>Válvula de retenção vertical em bronze, DN= 3´</t>
  </si>
  <si>
    <t>Válvula de retenção vertical em bronze, DN= 4´</t>
  </si>
  <si>
    <t>Válvula de retenção de pé com crivo em bronze, DN= 1´</t>
  </si>
  <si>
    <t>Válvula de retenção de pé com crivo em bronze, DN= 1 1/4´</t>
  </si>
  <si>
    <t>Válvula de retenção de pé com crivo em bronze, DN= 1 1/2´</t>
  </si>
  <si>
    <t>Válvula de retenção de pé com crivo em bronze, DN= 2´</t>
  </si>
  <si>
    <t>Válvula de retenção de pé com crivo em bronze, DN= 2 1/2´</t>
  </si>
  <si>
    <t>Válvula de gaveta em bronze, classe 125 libras para vapor e classe 200 libras para água, óleo e gás, DN= 6´</t>
  </si>
  <si>
    <t>Válvula de gaveta em bronze, classe 125 libras para vapor e classe 200 libras para água, óleo e gás, DN= 2´</t>
  </si>
  <si>
    <t>Válvula globo em bronze, classe 125 libras para vapor e classe 200 libras para água, óleo e gás, DN= 2´</t>
  </si>
  <si>
    <t>Válvula de retenção de pé com crivo em bronze, DN= 3´</t>
  </si>
  <si>
    <t>Válvula de retenção de pé com crivo em bronze, DN= 4´</t>
  </si>
  <si>
    <t>Válvula globo angular de 45° em bronze, DN= 2 1/2´</t>
  </si>
  <si>
    <t>Válvula de gaveta em bronze, haste ascendente, classe 150 libras para vapor saturado e 300 libras para água, óleo e gás, DN= 1/2´</t>
  </si>
  <si>
    <t>Válvula de gaveta em bronze, haste não ascendente, classe 150 libras para vapor saturado e 300 libras para água, óleo e gás, DN= 4´</t>
  </si>
  <si>
    <t>Válvula de gaveta em bronze, haste não ascendente, classe 150 libras para vapor saturado e 300 libras para água, óleo e gás, DN= 2´</t>
  </si>
  <si>
    <t>Válvula globo em bronze, classe 150 libras para vapor saturado e 300 libras para água, óleo e gás, DN= 4´</t>
  </si>
  <si>
    <t>Válvula globo em bronze, classe 150 libras para vapor saturado e 300 libras para água, óleo e gás, DN= 3/4´</t>
  </si>
  <si>
    <t>Válvula globo em bronze, classe 150 libras para vapor saturado e 300 libras para água, óleo e gás, DN= 1´</t>
  </si>
  <si>
    <t>Válvula globo em bronze, classe 150 libras para vapor saturado e 300 libras para água, óleo e gás, DN= 1 1/2´</t>
  </si>
  <si>
    <t>Válvula globo em bronze, classe 150 libras para vapor saturado e 300 libras para água, óleo e gás, DN= 2´</t>
  </si>
  <si>
    <t>Válvula de gaveta em bronze, classe 125 libras para vapor e classe 200 libras para água, óleo e gás, DN= 1´</t>
  </si>
  <si>
    <t>Válvula de gaveta em bronze, classe 125 libras para vapor e classe 200 libras para água, óleo e gás, DN= 1 1/2´</t>
  </si>
  <si>
    <t>Válvula de gaveta em bronze, classe 125 libras para vapor e classe 200 libras para água, óleo e gás, DN= 2 1/2´</t>
  </si>
  <si>
    <t>Válvula de gaveta em bronze, classe 125 libras para vapor e classe 200 libras para água, óleo e gás, DN= 3´</t>
  </si>
  <si>
    <t>Válvula globo em bronze, classe 150 libras para vapor saturado e 300 libras para água, óleo e gás, DN= 3´</t>
  </si>
  <si>
    <t>Válvula de gaveta em bronze, haste ascendente, classe 150 libras para vapor saturado e 300 libras para água, óleo e gás, DN= 4´</t>
  </si>
  <si>
    <t>Válvula de gaveta em bronze com fecho rápido, DN= 1 1/2´</t>
  </si>
  <si>
    <t>Registro e / ou válvula em ferro fundido</t>
  </si>
  <si>
    <t>Válvula de gaveta em ferro fundido, haste ascendente com flange, classe 125 libras, DN= 2´</t>
  </si>
  <si>
    <t>Válvula de retenção de pé com crivo em ferro fundido, flangeada, DN= 6´</t>
  </si>
  <si>
    <t>Válvula de retenção tipo portinhola dupla em ferro fundido, DN= 6´</t>
  </si>
  <si>
    <t>Válvula de gaveta em ferro fundido com bolsa, DN= 150 mm</t>
  </si>
  <si>
    <t>Válvula de gaveta em ferro fundido com bolsa, DN= 200 mm</t>
  </si>
  <si>
    <t>Válvula de retenção tipo portinhola simples em ferro fundido, DN= 4´</t>
  </si>
  <si>
    <t>Válvula de retenção tipo portinhola dupla em ferro fundido, DN= 4´</t>
  </si>
  <si>
    <t>Válvula de segurança em ferro fundido rosqueada com pressão de ajuste 0,4 até 0,75kgf/cm², DN= 2´</t>
  </si>
  <si>
    <t>Válvula de segurança em ferro fundido rosqueada com pressão de ajuste 6,1 até 10,0kgf/cm², DN= 3/4´</t>
  </si>
  <si>
    <t>Válvula de gaveta em ferro fundido com bolsa, DN= 100mm</t>
  </si>
  <si>
    <t>Visor de fluxo com janela simples, corpo em ferro fundido ou aço carbono, DN = 1´</t>
  </si>
  <si>
    <t>Válvula de governo (retenção e alarme) completa, corpo em ferro fundido, classe 125 libras, DN= 4´</t>
  </si>
  <si>
    <t>Válvula de gaveta em ferro fundido, haste ascendente com flange, classe 125 libras, DN= 4´</t>
  </si>
  <si>
    <t>Válvula de gaveta em ferro fundido, haste ascendente com flange, classe 125 libras, DN= 6´</t>
  </si>
  <si>
    <t>Válvula de retenção vertical em ferro fundido com flange, classe 125 libras, DN= 4´</t>
  </si>
  <si>
    <t>Registro e / ou válvula em aço carbono fundido</t>
  </si>
  <si>
    <t>Registro e / ou válvula em aço carbono forjado</t>
  </si>
  <si>
    <t>Válvula globo em aço carbono forjado, classe 800 libras para vapor e classe 2000 libras para água, óleo e gás, DN= 3/4´</t>
  </si>
  <si>
    <t>Válvula globo em aço carbono forjado, classe 800 libras para vapor e classe 2000 libras para água, óleo e gás, DN= 1´</t>
  </si>
  <si>
    <t>Válvula globo em aço carbono forjado, classe 800 libras para vapor e classe 2000 libras para água, óleo e gás, DN= 1 1/2´</t>
  </si>
  <si>
    <t>Válvula globo em aço carbono forjado, classe 800 libras para vapor e classe 2000 libras para água, óleo e gás, DN= 2´</t>
  </si>
  <si>
    <t>Registro e / ou válvula em aço inoxidável forjado</t>
  </si>
  <si>
    <t>Termômetro bimetálico, mostrador com 4´, saída angular, escala 0-100°C</t>
  </si>
  <si>
    <t>Manômetro com mostrador de 4´, escalas: 0-4 / 0-7 / 0-10 / 0-17 / 0-21 / 0-28 kg/cm²</t>
  </si>
  <si>
    <t>Registro e / ou válvula em ferro dúctil</t>
  </si>
  <si>
    <t>Válvula de gaveta em ferro dúctil com flanges, classe PN-10, DN= 200mm</t>
  </si>
  <si>
    <t>Válvula de gaveta em ferro dúctil com flanges, classe PN-10, DN= 80mm</t>
  </si>
  <si>
    <t>Válvula globo auto-operada hidraulicamente, em ferro dúctil, classe PN-10/16, DN= 50mm</t>
  </si>
  <si>
    <t>Válvula globo auto-operada hidraulicamente, comandada por solenóide, em ferro dúctil, classe PN-10, DN= 50mm</t>
  </si>
  <si>
    <t>Válvula globo auto-operada hidraulicamente, comandada por solenóide, em ferro dúctil, classe PN-10, DN= 100mm</t>
  </si>
  <si>
    <t>Válvula de gaveta em ferro dúctil com flanges, classe PN-10, DN= 300mm</t>
  </si>
  <si>
    <t>Válvula de gaveta em ferro dúctil com flanges, classe PN-10, DN= 100mm</t>
  </si>
  <si>
    <t>Válvula de gaveta em ferro dúctil com flanges, classe PN-10, DN= 150mm</t>
  </si>
  <si>
    <t>Ventosa simples rosqueada em ferro dúctil, classe PN-25, DN= 3/4´</t>
  </si>
  <si>
    <t>Ventosa de tríplice função em ferro dúctil flangeada, classe PN-10/16/25, DN= 50mm</t>
  </si>
  <si>
    <t>Registro e / ou válvula em PVC rígido ou ABS</t>
  </si>
  <si>
    <t>Registro de pressão em PVC rígido, soldável, DN= 25mm (3/4´)</t>
  </si>
  <si>
    <t>Registro regulador de vazão para torneira, misturador e bidê, em ABS com canopla, DN= 1/2´</t>
  </si>
  <si>
    <t>Filtro ´Y´ em bronze para gás combustível, DN= 2´</t>
  </si>
  <si>
    <t>Pigtail flexível, revestido com borracha sintética resistente, DN= 7/16´ comprimento até 1,00 m</t>
  </si>
  <si>
    <t>Chave de fluxo de água com retardo para tubulações com diâmetro nominal de 1´ a 6´ - conexão BSP</t>
  </si>
  <si>
    <t>Filtro ´Y´ corpo em bronze, pressão de serviço até 20,7 bar (PN 20), DN= 1 1/2´</t>
  </si>
  <si>
    <t>Filtro ´Y´ corpo em bronze, pressão de serviço até 20,7 bar (PN 20), DN= 2´</t>
  </si>
  <si>
    <t>Reservatório em material sintético</t>
  </si>
  <si>
    <t>Reservatório de fibra de vidro - capacidade de 15.000 litros</t>
  </si>
  <si>
    <t>Reservatório de fibra de vidro - capacidade de 1.000 litros</t>
  </si>
  <si>
    <t>Reservatório de fibra de vidro - capacidade de 500 litros</t>
  </si>
  <si>
    <t>Reservatório de fibra de vidro - capacidade de 3.000 litros</t>
  </si>
  <si>
    <t>Reservatório de fibra de vidro - capacidade de 10.000 litros</t>
  </si>
  <si>
    <t>Reservatório de fibra de vidro - capacidade de 1.500 litros</t>
  </si>
  <si>
    <t>Reservatório de fibra de vidro - capacidade de 2.000 litros</t>
  </si>
  <si>
    <t>Reservatório de fibra de vidro - capacidade de 20.000 litros</t>
  </si>
  <si>
    <t>Reservatório em polietileno de alta densidade (cisterna) com antioxidante e proteção contra raios ultravioleta (UV) - capacidade de 5.000 litros</t>
  </si>
  <si>
    <t>Reservatório em polietileno de alta densidade (cisterna) com antioxidante e proteção contra raios ultravioleta (UV) - capacidade de 10.000 litros</t>
  </si>
  <si>
    <t>Reservatório metálico</t>
  </si>
  <si>
    <t>Reservatório metálico cilíndrico horizontal - capacidade de 1.000 litros</t>
  </si>
  <si>
    <t>Reservatório metálico cilíndrico horizontal - capacidade de 10.000 litros</t>
  </si>
  <si>
    <t>Reservatório metálico cilíndrico horizontal - capacidade de 5.000 litros</t>
  </si>
  <si>
    <t>Reservatório metálico cilíndrico horizontal - capacidade de 3.000 litros</t>
  </si>
  <si>
    <t>Reservatório em concreto</t>
  </si>
  <si>
    <t>Limpeza de caixa d´água até 1.000 litros</t>
  </si>
  <si>
    <t>Limpeza de caixa d´água de 1.001 até 10.000 litros</t>
  </si>
  <si>
    <t>Limpeza de caixa d´água acima de 10.000 litros</t>
  </si>
  <si>
    <t>Caixas sifonadas de PVC rígido</t>
  </si>
  <si>
    <t>Caixa sifonada de PVC rígido de 100 x 150 x 50 mm, com grelha</t>
  </si>
  <si>
    <t>Caixa sifonada de PVC rígido de 150 x 150 x 50 mm, com grelha</t>
  </si>
  <si>
    <t>Caixa sifonada de PVC rígido de 150 x 185 x 75 mm, com grelha</t>
  </si>
  <si>
    <t>Caixa sifonada de PVC rígido de 250 x 172 x 50 mm, com tampa cega</t>
  </si>
  <si>
    <t>Caixa sifonada de PVC rígido de 250 x 230 x 75 mm, com tampa cega</t>
  </si>
  <si>
    <t>Caixa sifonada de PVC rígido de 100 x 100 x 50 mm, com grelha</t>
  </si>
  <si>
    <t>Caixa de gordura</t>
  </si>
  <si>
    <t>Ralo seco em PVC rígido de 100 x 40 mm, com grelha</t>
  </si>
  <si>
    <t>Ralo seco em ferro fundido, 100 x 165 x 50 mm, com grelha metálica saída vertical</t>
  </si>
  <si>
    <t>Ralo sifonado em ferro fundido de 150 x 240 x 75 mm, com grelha</t>
  </si>
  <si>
    <t>Grelhas e tampas</t>
  </si>
  <si>
    <t>Grelha em ferro fundido para caixas e canaletas</t>
  </si>
  <si>
    <t>Grelha articulada em ferro fundido para boca de leão</t>
  </si>
  <si>
    <t>Grelha quadriculada em ferro fundido para caixas e canaletas</t>
  </si>
  <si>
    <t>Grelha em alumínio fundido para caixas e canaletas - linha comercial</t>
  </si>
  <si>
    <t>Grelha pré-moldada em concreto, com furos redondos, 79,5 x 24,5 x 8 cm</t>
  </si>
  <si>
    <t>Tampão em ferro fundido com tampa articulada, de 400 x 600 mm, classe 15 (ruptura &gt; 1500 kg)</t>
  </si>
  <si>
    <t>Canaletas e afins</t>
  </si>
  <si>
    <t>Poço de visita de 1,60 x 1,60 x 1,60 m - tipo PMSP</t>
  </si>
  <si>
    <t>Poço de visita em alvenaria tipo PMSP - balão</t>
  </si>
  <si>
    <t>Filtro biológico anaeróbio com anéis pré-moldados de concreto diâmetro de 1,40 m - h= 2,00 m</t>
  </si>
  <si>
    <t>Filtro biológico anaeróbio com anéis pré-moldados de concreto diâmetro de 2,00 m - h= 2,00 m</t>
  </si>
  <si>
    <t>Filtro biológico anaeróbio com anéis pré-moldados de concreto diâmetro de 2,40 m - h= 2,00 m</t>
  </si>
  <si>
    <t>Filtro biológico anaeróbio com anéis pré-moldados de concreto diâmetro de 2,84 m - h= 2,50 m</t>
  </si>
  <si>
    <t>Fossa séptica</t>
  </si>
  <si>
    <t>Fossa séptica câmara única com anéis pré-moldados em concreto, diâmetro externo de 1,50 m, altura útil de 1,50 m</t>
  </si>
  <si>
    <t>Fossa séptica câmara única com anéis pré-moldados em concreto, diâmetro externo de 2,50 m, altura útil de 2,50 m</t>
  </si>
  <si>
    <t>Fossa séptica câmara única com anéis pré-moldados em concreto, diâmetro externo de 2,50 m, altura útil de 4,00 m</t>
  </si>
  <si>
    <t>Anel e aduela pré-moldados</t>
  </si>
  <si>
    <t>Anel pré-moldado de concreto com diâmetro de 0,60 m</t>
  </si>
  <si>
    <t>Anel pré-moldado de concreto com diâmetro de 0,80 m</t>
  </si>
  <si>
    <t>Anel pré-moldado de concreto com diâmetro de 1,20 m</t>
  </si>
  <si>
    <t>Anel pré-moldado de concreto com diâmetro de 1,50 m</t>
  </si>
  <si>
    <t>Anel pré-moldado de concreto com diâmetro de 1,80 m</t>
  </si>
  <si>
    <t>Anel pré-moldado de concreto com diâmetro de 3,00 m</t>
  </si>
  <si>
    <t>Hidrantes e acessórios</t>
  </si>
  <si>
    <t>Abrigo duplo para hidrante/mangueira, com visor e suporte (embutir e externo)</t>
  </si>
  <si>
    <t>Abrigo para hidrante/mangueira (embutir e externo)</t>
  </si>
  <si>
    <t>Mangueira com união de engate rápido, DN= 1 1/2´ (38 mm)</t>
  </si>
  <si>
    <t>Botoeira para acionamento de bomba de incêndio tipo quebra-vidro</t>
  </si>
  <si>
    <t>Mangueira com união de engate rápido, DN= 2 1/2´ (63 mm)</t>
  </si>
  <si>
    <t>Abrigo simples com suporte, em aço inoxidável escovado, para mangueira de 1 1/2´, porta em vidro temperado jateado - inclusive mangueira de 30 m (2 x 15 m)</t>
  </si>
  <si>
    <t>Adaptador de engate rápido em latão de 2 1/2´ x 1 1/2´</t>
  </si>
  <si>
    <t>Adaptador de engate rápido em latão de 2 1/2´ x 2 1/2´</t>
  </si>
  <si>
    <t>Hidrante de coluna com duas saídas, 4´x 2 1/2´ - simples</t>
  </si>
  <si>
    <t>Tampão de engate rápido em latão, DN= 2 1/2´, com corrente</t>
  </si>
  <si>
    <t>Tampão de engate rápido em latão, DN= 1 1/2´, com corrente</t>
  </si>
  <si>
    <t>Chave para conexão de engate rápido</t>
  </si>
  <si>
    <t>Esguicho latão com engate rápido, DN= 1 1/2´, jato regulável</t>
  </si>
  <si>
    <t>Abrigo de hidrante de 1 1/2´ completo - inclusive mangueira de 30 m (2 x 15 m)</t>
  </si>
  <si>
    <t>Abrigo de hidrante de 2 1/2´ completo - inclusive mangueira de 30 m (2 x 15 m)</t>
  </si>
  <si>
    <t>Abrigo para registro de recalque tipo coluna, completo - inclusive tubulações e válvulas</t>
  </si>
  <si>
    <t>Bico de sprinkler cromado pendente com rompimento da ampola a 68°C</t>
  </si>
  <si>
    <t>Alarme hidráulico tipo gongo</t>
  </si>
  <si>
    <t>Iluminação e sinalização de emergência</t>
  </si>
  <si>
    <t>Central de iluminação de emergência, completa, para até 6.000 W</t>
  </si>
  <si>
    <t>Luminária para unidade centralizada pendente completa com lâmpadas fluorescentes compactas de 9 W</t>
  </si>
  <si>
    <t>Luminária para unidade centralizada de sobrepor completa com lâmpada fluorescente compacta de 15 W</t>
  </si>
  <si>
    <t>Módulo para adaptação de luminária de emergência, autonomia 90 minutos para lâmpada fluorescente de 32 W</t>
  </si>
  <si>
    <t>Acionador manual tipo quebra vidro, em caixa plástica</t>
  </si>
  <si>
    <t>Detector termovelocimétrico endereçável com base endereçável</t>
  </si>
  <si>
    <t>Sirene audiovisual tipo endereçável</t>
  </si>
  <si>
    <t>Luminária para balizamento ou aclaramento de sobrepor completa com lâmpada fluorescente compacta de 9 W</t>
  </si>
  <si>
    <t>Central de iluminação de emergência, completa, autonomia 1 hora, para até 240 W</t>
  </si>
  <si>
    <t>Bloco autônomo de iluminação de emergência com autonomia mínima de 1 hora, equipado com 2 lâmpadas de 11 W</t>
  </si>
  <si>
    <t>Central de detecção e alarme de incêndio completa, autonomia de 1 hora para 12 laços, 220 V/12 V</t>
  </si>
  <si>
    <t>Sirene tipo corneta de 12 V</t>
  </si>
  <si>
    <t>Bloco autônomo de iluminação de emergência com autonomia mínima de 3 horas, equipado com 2 faróis de lâmpadas de 21/55 W</t>
  </si>
  <si>
    <t>Sirene eletrônica em caixa metálica de 4 x 4</t>
  </si>
  <si>
    <t>Painel repetidor de detecção e alarme de incêndio tipo endereçável</t>
  </si>
  <si>
    <t>Acionador manual quebra-vidro endereçável</t>
  </si>
  <si>
    <t>Módulo isolador, módulo endereçador para áudio visual</t>
  </si>
  <si>
    <t>Extintores</t>
  </si>
  <si>
    <t>Extintor sobre rodas de gás carbônico - capacidade de 10 kg</t>
  </si>
  <si>
    <t>Extintor manual de pó químico seco BC - capacidade de 4 kg</t>
  </si>
  <si>
    <t>Extintor sobre rodas de gás carbônico - capacidade de 25 kg</t>
  </si>
  <si>
    <t>Extintor manual de pó químico seco BC - capacidade de 8 kg</t>
  </si>
  <si>
    <t>Extintor manual de água pressurizada - capacidade de 10 litros</t>
  </si>
  <si>
    <t>Extintor manual de pó químico seco ABC - capacidade de 4 kg</t>
  </si>
  <si>
    <t>Extintor manual de pó químico seco ABC - capacidade de 6 kg</t>
  </si>
  <si>
    <t>Suporte para extintor de piso em fibra de vidro</t>
  </si>
  <si>
    <t>Recarga de extintor de água pressurizada</t>
  </si>
  <si>
    <t>Recarga de extintor de gás carbônico</t>
  </si>
  <si>
    <t>Recarga de extintor de pó químico seco</t>
  </si>
  <si>
    <t>Pintura de extintor de gás carbônico, pó químico seco, ou água pressurizada, com capacidade acima de 12 kg até 20 kg</t>
  </si>
  <si>
    <t>Pintura de extintor de gás carbônico, pó químico seco, ou água pressurizada, com capacidade até 12 kg</t>
  </si>
  <si>
    <t>Recolocação de bico de sprinkler</t>
  </si>
  <si>
    <t>Pavimentação preparo de base</t>
  </si>
  <si>
    <t>Regularização e compactação mecanizada de superfície, sem controle do proctor normal</t>
  </si>
  <si>
    <t>Compactação do subleito mínimo de 95% do PN</t>
  </si>
  <si>
    <t>Base de macadame hidráulico</t>
  </si>
  <si>
    <t>Base de brita graduada</t>
  </si>
  <si>
    <t>Base de bica corrida</t>
  </si>
  <si>
    <t>Base de macadame betuminoso</t>
  </si>
  <si>
    <t>Abertura de caixa até 25 cm, inclui escavação, compactação, transporte e preparo do sub-leito</t>
  </si>
  <si>
    <t>Varrição de pavimento para recapeamento</t>
  </si>
  <si>
    <t>Pavimentação com pedrisco e revestimento primário</t>
  </si>
  <si>
    <t>Revestimento primário com pedra britada, compactação mínima de 95% do PN</t>
  </si>
  <si>
    <t>Pavimentação flexível</t>
  </si>
  <si>
    <t>Concreto asfáltico usinado a quente - Binder</t>
  </si>
  <si>
    <t>Imprimação betuminosa ligante</t>
  </si>
  <si>
    <t>Imprimação betuminosa impermeabilizante</t>
  </si>
  <si>
    <t>Revestimento de pré-misturado a quente</t>
  </si>
  <si>
    <t>Revestimento de pré-misturado a frio</t>
  </si>
  <si>
    <t>Pavimentação em paralelepípedos e blocos de concreto</t>
  </si>
  <si>
    <t>Pavimentação em paralelepípedo, sem rejunte</t>
  </si>
  <si>
    <t>Rejuntamento de paralelepípedo com areia</t>
  </si>
  <si>
    <t>Rejuntamento de paralelepípedo com argamassa de cimento e areia 1:3</t>
  </si>
  <si>
    <t>Rejuntamento de paralelepípedo com asfalto e pedrisco</t>
  </si>
  <si>
    <t>Pavimentação em lajota de concreto 35 MPa, espessura 8 cm, tipos: raquete, retangular, sextavado e 16 faces, com rejunte em areia</t>
  </si>
  <si>
    <t>Bloco diagonal em concreto tipo piso drenante para plantio de grama - 50 x 50 x 10 cm</t>
  </si>
  <si>
    <t>Guias e sarjetas</t>
  </si>
  <si>
    <t>Guia pré-moldada curva tipo PMSP 100 - fck 25 MPa</t>
  </si>
  <si>
    <t>Guia pré-moldada reta tipo PMSP 100 - fck 25 MPa</t>
  </si>
  <si>
    <t>Base em concreto com fck de 20 MPa, para guias, sarjetas ou sarjetões</t>
  </si>
  <si>
    <t>Base em concreto com fck de 25 MPa, para guias, sarjetas ou sarjetões</t>
  </si>
  <si>
    <t>Execução de perfil extrusado no local</t>
  </si>
  <si>
    <t>Sarjeta ou sarjetão moldado no local, tipo PMSP em concreto com fck 20 MPa</t>
  </si>
  <si>
    <t>Sarjeta ou sarjetão moldado no local, tipo PMSP em concreto com fck 25 MPa</t>
  </si>
  <si>
    <t>Passeio em mosaico português</t>
  </si>
  <si>
    <t>Piso em ladrilho hidráulico preto, branco e cinza 20 x 20 cm, assentado com argamassa colante industrializada</t>
  </si>
  <si>
    <t>Piso em ladrilho hidráulico várias cores 20 x 20 cm, assentado com argamassa colante industrializada</t>
  </si>
  <si>
    <t>Rejuntamento de piso em ladrilho hidráulico (20 x 20 x 1,8 cm) com argamassa industrializada para rejunte, juntas de 2 mm</t>
  </si>
  <si>
    <t>Bate-roda em concreto pré-moldado</t>
  </si>
  <si>
    <t>Reassentamento de guia pré-moldada reta e/ou curva</t>
  </si>
  <si>
    <t>Reassentamento de paralelepípedos, sem rejunte</t>
  </si>
  <si>
    <t>Reassentamento de pavimentação em lajota de concreto, espessura 6 cm, com rejunte em areia</t>
  </si>
  <si>
    <t>Reassentamento de pavimentação em lajota de concreto, espessura 8 cm, com rejunte em areia</t>
  </si>
  <si>
    <t>Reassentamento de pavimentação em lajota de concreto, espessura 10 cm, com rejunte em areia</t>
  </si>
  <si>
    <t>Limpeza de obra</t>
  </si>
  <si>
    <t>Limpeza final da obra</t>
  </si>
  <si>
    <t>Limpeza complementar com hidrojateamento</t>
  </si>
  <si>
    <t>Limpeza complementar e especial de piso com produtos químicos</t>
  </si>
  <si>
    <t>Limpeza complementar e especial de peças e aparelhos sanitários</t>
  </si>
  <si>
    <t>Limpeza complementar e especial de vidros</t>
  </si>
  <si>
    <t>Limpeza e lavagem de superfície revestida com material cerâmico ou pastilhas por hidrojateamento com rejuntamento</t>
  </si>
  <si>
    <t>Limpeza de superfície com hidrojateamento</t>
  </si>
  <si>
    <t>Limpeza e desinfecção sanitária</t>
  </si>
  <si>
    <t>Limpeza de caixa de inspeção</t>
  </si>
  <si>
    <t>Limpeza de fossa</t>
  </si>
  <si>
    <t>Limpeza e desobstrução de boca de lobo</t>
  </si>
  <si>
    <t>Limpeza e desobstrução de canaletas ou tubulações de águas pluviais</t>
  </si>
  <si>
    <t>Limpeza e desentupimento manual de tubulação de esgoto predial</t>
  </si>
  <si>
    <t>Remoção de entulho</t>
  </si>
  <si>
    <t>Locação de duto coletor de entulho</t>
  </si>
  <si>
    <t>Elevador</t>
  </si>
  <si>
    <t>Elevador para passageiros, uso interno com capacidade mínima de 600 kg para quatro paradas, portas bilaterais</t>
  </si>
  <si>
    <t>Elevador para passageiros, uso interno com capacidade mínima de 600 kg para quatro paradas, portas unilaterais</t>
  </si>
  <si>
    <t>Fechamento em vidro laminado para caixa de elevador</t>
  </si>
  <si>
    <t>Ventilação</t>
  </si>
  <si>
    <t>Ligação típica, (cavalete), para ar condicionado ´fancoil´, diâmetro de 1/2´</t>
  </si>
  <si>
    <t>Ligação típica, (cavalete), para ar condicionado ´fancoil´, diâmetro de 3/4´</t>
  </si>
  <si>
    <t>Ligação típica, (cavalete), para ar condicionado ´fancoil´, diâmetro de 1´</t>
  </si>
  <si>
    <t>Ligação típica, (cavalete), para ar condicionado ´fancoil´, diâmetro de 1 1/4´</t>
  </si>
  <si>
    <t>Duto em chapa de aço galvanizado</t>
  </si>
  <si>
    <t>Mobiliário e acessórios</t>
  </si>
  <si>
    <t>Tanque duplo com pés em aço inoxidável de 1600 x 700 x 850 mm</t>
  </si>
  <si>
    <t>Mesa em aço inoxidável, largura até 700 mm</t>
  </si>
  <si>
    <t>Mesa lateral em aço inoxidável com prateleira inferior, largura até 700 mm</t>
  </si>
  <si>
    <t>Coifa em aço inoxidável com filtro e exaustor axial - área até 3,00 m²</t>
  </si>
  <si>
    <t>Coifa em aço inoxidável com filtro e exaustor axial - área de 3,01 até 7,50 m²</t>
  </si>
  <si>
    <t>Coifa em aço inoxidável com filtro e exaustor axial - área de 7,51 até 16,00 m²</t>
  </si>
  <si>
    <t>Câmara frigorífica para resfriado</t>
  </si>
  <si>
    <t>Câmara frigorífica para resfriados</t>
  </si>
  <si>
    <t>Câmara frigorífica para congelado</t>
  </si>
  <si>
    <t>Câmara frigorífica para congelados</t>
  </si>
  <si>
    <t>Controle de acessos e alarme</t>
  </si>
  <si>
    <t>Repetidora de sinais de ocorrências, do painel sinóptico da central de alarme</t>
  </si>
  <si>
    <t>Detector de metais, tipo portal, microprocessado</t>
  </si>
  <si>
    <t>Porteiro eletrônico com um interfone</t>
  </si>
  <si>
    <t>Central de alarme microprocessada, para até 125 zonas</t>
  </si>
  <si>
    <t>Equipamentos para sistema de segurança, vigilância e controle</t>
  </si>
  <si>
    <t>Rack fechado padrão metálico, 19 x 12 Us x 470 mm</t>
  </si>
  <si>
    <t>Rack fechado padrão metálico, 19 x 20 Us x 470 mm</t>
  </si>
  <si>
    <t>Rack fechado de piso padrão metálico, 19 x 24 Us x 570 mm</t>
  </si>
  <si>
    <t>Câmara fixa com domo e suporte de fixação, sensor de imagem CMOS, função WDR</t>
  </si>
  <si>
    <t>Guia organizadora de cabos para rack, 19´ 1 U</t>
  </si>
  <si>
    <t>Guia organizadora de cabos para rack, 19´ 2 U</t>
  </si>
  <si>
    <t>Caixa de proteção com suporte para câmera fixa interna ou externa</t>
  </si>
  <si>
    <t>Tratamento</t>
  </si>
  <si>
    <t>Medidor de vazão tipo calha Parshall com garganta W= 3´</t>
  </si>
  <si>
    <t>Tela galvanizada revestida em poliamida, malha de 10 mm</t>
  </si>
  <si>
    <t>Cesto em chapa de aço inoxidável com espessura de 1,5 mm e furos de 1/2´</t>
  </si>
  <si>
    <t>Comporta em fibra de vidro (stop log) - espessura de 10 mm</t>
  </si>
  <si>
    <t>Posteamento</t>
  </si>
  <si>
    <t>Poste de concreto circular, 200 kg, H = 7,00 m</t>
  </si>
  <si>
    <t>Poste de concreto circular, 200 kg, H = 9,00 m</t>
  </si>
  <si>
    <t>Poste de concreto circular, 200 kg, H = 10,00 m</t>
  </si>
  <si>
    <t>Poste de concreto circular, 200 kg, H = 11,00 m</t>
  </si>
  <si>
    <t>Poste de concreto circular, 200 kg, H = 12,00 m</t>
  </si>
  <si>
    <t>Poste de concreto circular, 300 kg, H = 9,00 m</t>
  </si>
  <si>
    <t>Poste de concreto circular, 400 kg, H = 9,00 m</t>
  </si>
  <si>
    <t>Poste de concreto circular, 400 kg, H = 10,00 m</t>
  </si>
  <si>
    <t>Poste de concreto circular, 400 kg, H = 11,00 m</t>
  </si>
  <si>
    <t>Poste de concreto circular, 400 kg, H = 12,00 m</t>
  </si>
  <si>
    <t>Poste de concreto circular, 600 kg, H = 10,00 m</t>
  </si>
  <si>
    <t>Poste de concreto circular, 600 kg, H = 11,00 m</t>
  </si>
  <si>
    <t>Poste de concreto circular, 600 kg, H = 12,00 m</t>
  </si>
  <si>
    <t>Poste de concreto circular, 1000 kg, H = 12,00 m</t>
  </si>
  <si>
    <t>Estrutura específica</t>
  </si>
  <si>
    <t>Estai</t>
  </si>
  <si>
    <t>Estrutura tipo M1</t>
  </si>
  <si>
    <t>Estrutura tipo M2</t>
  </si>
  <si>
    <t>Estrutura tipo N3</t>
  </si>
  <si>
    <t>Estrutura tipo M1 - N3</t>
  </si>
  <si>
    <t>Estrutura tipo M4</t>
  </si>
  <si>
    <t>Estrutura tipo N2</t>
  </si>
  <si>
    <t>Estrutura tipo N4</t>
  </si>
  <si>
    <t>Armação secundária tipo 1C - 2R</t>
  </si>
  <si>
    <t>Armação secundária tipo 1C - 3R</t>
  </si>
  <si>
    <t>Armação secundária tipo 2C - 3R</t>
  </si>
  <si>
    <t>Armação secundária tipo 4C - 6R</t>
  </si>
  <si>
    <t>Recolocação de poste de madeira</t>
  </si>
  <si>
    <t>Braçadeira circular em aço carbono galvanizado, diâmetro nominal de 140 até 300 mm</t>
  </si>
  <si>
    <t>Cruzeta em aço carbono galvanizado perfil ´L´ 75 x 75 x 8 mm, comprimento 2500 mm</t>
  </si>
  <si>
    <t>Bengala em PVC para ramal de entrada, diâmetro de 32 mm</t>
  </si>
  <si>
    <t>Distribuição e comando, caixas e equipamentos específicos</t>
  </si>
  <si>
    <t>Aparelho telefônico multifrequencial, com teclas ´FLASH´, ´HOOK´, ´PAUSE´, ´LND´, ´MODE´</t>
  </si>
  <si>
    <t>Caixa de tomada em poliamida e tampa para piso elevado, com 4 alojamentos para elétrica e até 8 alojamentos para telefonia e dados</t>
  </si>
  <si>
    <t>Conector RJ-45 fêmea - categoria 6</t>
  </si>
  <si>
    <t>Conector RJ-45 fêmea - categoria 6A</t>
  </si>
  <si>
    <t>Estabilização de tensão</t>
  </si>
  <si>
    <t>Estabilizador eletrônico de tensão, monofásico, com potência de 5 kVA</t>
  </si>
  <si>
    <t>Estabilizador eletrônico de tensão, monofásico, com potência de 10 kVA</t>
  </si>
  <si>
    <t>Estabilizador eletrônico de tensão, trifásico, com potência de 40 kVA</t>
  </si>
  <si>
    <t>Sistemas ininterruptos de energia</t>
  </si>
  <si>
    <t>Sistema ininterrupto de energia, trifásico on line de 10 kVA (220 V/220 V), com autonomia de 15 minutos</t>
  </si>
  <si>
    <t>Sistema ininterrupto de energia, trifásico on line de 20 kVA (220 V/208 V-108 V), com autonomia 15 minutos</t>
  </si>
  <si>
    <t>Sistema ininterrupto de energia, trifásico on line senoidal de 15 kVA (208 V/110 V), com autonomia de 15 minutos</t>
  </si>
  <si>
    <t>Sistema ininterrupto de energia, monofásico, com potência de 2 kVA</t>
  </si>
  <si>
    <t>Sistema ininterrupto de energia, monofásico on line senoidal de 5 kVA (220 V/110 V), com autonomia de 15 minutos</t>
  </si>
  <si>
    <t>Sistema ininterrupto de energia, monofásico, com potência entre 5 a 7,5 kVA</t>
  </si>
  <si>
    <t>Sistema ininterrupto de energia, monofásico de 600 VA (127 V/127 V), com autonomia de 10 a 15 minutos</t>
  </si>
  <si>
    <t>Sistema ininterrupto de energia, trifásico on line senoidal de 10 kVA (220 V/110 V), com autonomia de 2 horas</t>
  </si>
  <si>
    <t>Sistema ininterrupto de energia, trifásico on line de 20 kVA (220/127 V), com autonomia de 15 minutos</t>
  </si>
  <si>
    <t>Sistema ininterrupto de energia, trifásico on line de 60 kVA (220/127 V), com autonomia de 15 minutos</t>
  </si>
  <si>
    <t>Sistema ininterrupto de energia, trifásico on line de 80 kVA (220/127 V), com autonomia de 15 minutos</t>
  </si>
  <si>
    <t>Sistema ininterrupto de energia, trifásico on line de 20 kVA (380/220 V), com autonomia de 15 minutos</t>
  </si>
  <si>
    <t>Sistema ininterrupto de energia, trifásico on line senoidal de 5 kVA (220/110 V), com autonomia de 15 minutos</t>
  </si>
  <si>
    <t>Sistema ininterrupto de energia, trifásico on line senoidal de 10 kVA (220/110 V), com autonomia de 10 a 15 minutos</t>
  </si>
  <si>
    <t>Sistema ininterrupto de energia, trifásico on line senoidal de 50 kVA (220/110 V), com autonomia de 15 minutos</t>
  </si>
  <si>
    <t>Sistema ininterrupto de energia, trifásico on line senoidal de 7,5 kVA (220/110 V), com autonomia de 15 minutos</t>
  </si>
  <si>
    <t>Equipamentos para informática</t>
  </si>
  <si>
    <t>Distribuidor interno óptico - 1 U para até 24 fibras</t>
  </si>
  <si>
    <t>Sistema de rede</t>
  </si>
  <si>
    <t>Patch panel de 24 portas - categoria 6</t>
  </si>
  <si>
    <t>Voice panel de 50 portas - categoria 3</t>
  </si>
  <si>
    <t>Patch cords de 2,00 ou 3,00 m - RJ-45 / RJ-45 - categoria 6A</t>
  </si>
  <si>
    <t>Transceptor Gigabit SX - LC conectável de formato pequeno (SFP)</t>
  </si>
  <si>
    <t>Telecomunicações</t>
  </si>
  <si>
    <t>Antena parabólica com captador de sinais e modulador de áudio e vídeo</t>
  </si>
  <si>
    <t>Isolador roldana em porcelana de 72 x 72 mm</t>
  </si>
  <si>
    <t>Suporte para isolador roldana tipo DM, padrão TELEBRÁS</t>
  </si>
  <si>
    <t>Fita em aço inoxidável para poste de 0,50 m x 19 mm, com fecho em aço inoxidável</t>
  </si>
  <si>
    <t>Tampa para caixa R1, padrão TELEBRÁS</t>
  </si>
  <si>
    <t>Tampa para caixa R2, padrão TELEBRÁS</t>
  </si>
  <si>
    <t>Bloco de ligação interna para 10 pares, BLI-10</t>
  </si>
  <si>
    <t>Cordão óptico duplex, multimodo com conector LC/LC - 2,5 m</t>
  </si>
  <si>
    <t>Calha de aço com 8 tomadas 2P+T - 250 V, com cabo</t>
  </si>
  <si>
    <t>Calha de aço com 12 tomadas 2P+T - 250 V, com cabo</t>
  </si>
  <si>
    <t>Protetor de surto híbrido para rede de telecomunicações</t>
  </si>
  <si>
    <t>Divisor interno com 1 entrada e 2 saídas - 75 Ohms</t>
  </si>
  <si>
    <t>Divisor interno com 1 entrada e 4 saídas - 75 Ohms</t>
  </si>
  <si>
    <t>Tomada blindada para VHF/UHF, CATV e FM, frequência 5 MHz a 1 GHz</t>
  </si>
  <si>
    <t>Bloco de distribuição com protetor de surtos, para 10 pares, BTDG-10</t>
  </si>
  <si>
    <t>Tomada para TV, tipo pino Jack, com placa</t>
  </si>
  <si>
    <t>Placas, pórticos e obeliscos arquitetônicos</t>
  </si>
  <si>
    <t>Placa comemorativa em aço inoxidável escovado</t>
  </si>
  <si>
    <t>Placa de identificação em acrílico com texto em vinil</t>
  </si>
  <si>
    <t>Placa de sinalização em PVC para ambientes</t>
  </si>
  <si>
    <t>Pintura de letras e pictogramas</t>
  </si>
  <si>
    <t>Sinalização com pictograma em tinta acrílica</t>
  </si>
  <si>
    <t>Pintura de sinalização viária</t>
  </si>
  <si>
    <t>Sinalização horizontal com tinta vinílica ou acrílica</t>
  </si>
  <si>
    <t>Sinalização horizontal com termoplástico tipo Hot-spray</t>
  </si>
  <si>
    <t>Placas, pórticos e sinalização viária</t>
  </si>
  <si>
    <t>Sinalização vertical em placa de aço galvanizada com pintura em esmalte sintético</t>
  </si>
  <si>
    <t>Colocação de placa em suporte de madeira / metálico - solo</t>
  </si>
  <si>
    <t>Suporte de perfil metálico galvanizado</t>
  </si>
  <si>
    <t>Mobiliário</t>
  </si>
  <si>
    <t>Banco de madeira com encosto e pés em ferro fundido pintado</t>
  </si>
  <si>
    <t>16.10</t>
  </si>
  <si>
    <t>16.12</t>
  </si>
  <si>
    <t>16.13</t>
  </si>
  <si>
    <t>16.16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</si>
  <si>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</si>
  <si>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                         mmmmm</t>
  </si>
  <si>
    <t>CPOS - COMPANHIA PAULISTA DE OBRAS E SERVIÇOS</t>
  </si>
  <si>
    <t>BOLETIM REFERENCIAL DE CUSTOS - TABELA DE SERVIÇOS</t>
  </si>
  <si>
    <t>BDI : 0,00 %</t>
  </si>
  <si>
    <t>Referência</t>
  </si>
  <si>
    <t xml:space="preserve"> Descrição</t>
  </si>
  <si>
    <t>Un</t>
  </si>
  <si>
    <t>Material</t>
  </si>
  <si>
    <t>Mão de Obra</t>
  </si>
  <si>
    <t>Custo Total</t>
  </si>
  <si>
    <t>01</t>
  </si>
  <si>
    <t>SERVIÇO TÉCNICO ESPECIALIZADO</t>
  </si>
  <si>
    <t>01.02</t>
  </si>
  <si>
    <t>01.06</t>
  </si>
  <si>
    <t>01.17</t>
  </si>
  <si>
    <t>01.20</t>
  </si>
  <si>
    <t>01.20.010</t>
  </si>
  <si>
    <t>Taxa de mobilização e desmobilização de equipamentos para execução de levantamento topográfico</t>
  </si>
  <si>
    <t>Levantamento planimétrico cadastral com áreas ocupadas predominantemente por comunidades - área acima de 20.000 m² até 200.000 m²</t>
  </si>
  <si>
    <t>Levantamento planimétrico cadastral com áreas ocupadas predominantemente por comunidades - área acima de 200.000 m²</t>
  </si>
  <si>
    <t>Levantamento planialtimétrico cadastral com áreas ocupadas predominantemente por comunidades - área acima de 20.000 m² até 200.000 m²</t>
  </si>
  <si>
    <t>Levantamento planialtimétrico cadastral com áreas ocupadas predominantemente por comunidades - área acima de 200.000 m²</t>
  </si>
  <si>
    <t>01.21</t>
  </si>
  <si>
    <t>01.21.010</t>
  </si>
  <si>
    <t>Taxa de mobilização e desmobilização de equipamentos para execução de sondagem</t>
  </si>
  <si>
    <t>01.21.090</t>
  </si>
  <si>
    <t>Taxa de mobilização e desmobilização de equipamentos para execução de sondagem rotativa</t>
  </si>
  <si>
    <t>01.21.100</t>
  </si>
  <si>
    <t>01.21.110</t>
  </si>
  <si>
    <t>01.21.120</t>
  </si>
  <si>
    <t>01.21.130</t>
  </si>
  <si>
    <t>01.21.140</t>
  </si>
  <si>
    <t>01.23</t>
  </si>
  <si>
    <t>01.23.010</t>
  </si>
  <si>
    <t>Taxa de mobilização e desmobilização de equipamentos para execução de corte em concreto armado</t>
  </si>
  <si>
    <t>01.23.020</t>
  </si>
  <si>
    <t>01.23.030</t>
  </si>
  <si>
    <t>01.23.040</t>
  </si>
  <si>
    <t>01.23.060</t>
  </si>
  <si>
    <t>01.23.070</t>
  </si>
  <si>
    <t>01.23.100</t>
  </si>
  <si>
    <t>Demolição de concreto armado com preservação de armadura, para reforço e recuperação estrutural</t>
  </si>
  <si>
    <t>01.23.140</t>
  </si>
  <si>
    <t>01.23.150</t>
  </si>
  <si>
    <t>01.23.160</t>
  </si>
  <si>
    <t>01.23.190</t>
  </si>
  <si>
    <t>01.23.200</t>
  </si>
  <si>
    <t>Taxa de mobilização e desmobilização de equipamentos para execução de perfuração em concreto</t>
  </si>
  <si>
    <t>01.23.221</t>
  </si>
  <si>
    <t>01.23.222</t>
  </si>
  <si>
    <t>01.23.223</t>
  </si>
  <si>
    <t>01.23.231</t>
  </si>
  <si>
    <t>01.23.232</t>
  </si>
  <si>
    <t>01.23.233</t>
  </si>
  <si>
    <t>01.23.234</t>
  </si>
  <si>
    <t>01.23.236</t>
  </si>
  <si>
    <t>01.23.237</t>
  </si>
  <si>
    <t>01.23.238</t>
  </si>
  <si>
    <t>01.23.239</t>
  </si>
  <si>
    <t>01.23.254</t>
  </si>
  <si>
    <t>01.23.260</t>
  </si>
  <si>
    <t>01.23.264</t>
  </si>
  <si>
    <t>01.23.270</t>
  </si>
  <si>
    <t>01.23.274</t>
  </si>
  <si>
    <t>01.23.280</t>
  </si>
  <si>
    <t>01.23.510</t>
  </si>
  <si>
    <t>01.27</t>
  </si>
  <si>
    <t>Projeto e implementação de controle ambiental da obra</t>
  </si>
  <si>
    <t>01.28</t>
  </si>
  <si>
    <t>01.28.010</t>
  </si>
  <si>
    <t>Taxa de mobilização e desmobilização de equipamentos para execução de perfuração para poço profundo - profundidade até 200 m</t>
  </si>
  <si>
    <t>01.28.020</t>
  </si>
  <si>
    <t>Taxa de mobilização e desmobilização de equipamentos para execução de perfuração para poço profundo - profundidade acima de 200 m e até 300 m</t>
  </si>
  <si>
    <t>01.28.030</t>
  </si>
  <si>
    <t>Taxa de mobilização e desmobilização de equipamentos para execução de perfuração para poço profundo - profundidade acima de 300 m</t>
  </si>
  <si>
    <t>01.28.040</t>
  </si>
  <si>
    <t>01.28.050</t>
  </si>
  <si>
    <t>Perfuração rotativa para poço profundo em aluvião, arenito, ou solos sedimentados em geral, diâmetro de 10" (250 mm)</t>
  </si>
  <si>
    <t>01.28.060</t>
  </si>
  <si>
    <t>Perfuração rotativa para poço profundo em aluvião, arenito, ou solos sedimentados em geral, diâmetro de 12" (300 mm)</t>
  </si>
  <si>
    <t>01.28.070</t>
  </si>
  <si>
    <t>Perfuração rotativa para poço profundo em aluvião, arenito, ou solos sedimentados em geral, diâmetro de 14" (350 mm)</t>
  </si>
  <si>
    <t>01.28.080</t>
  </si>
  <si>
    <t>Perfuração rotativa para poço profundo em aluvião, arenito, ou solos sedimentados em geral, diâmetro de 16" (400 mm)</t>
  </si>
  <si>
    <t>01.28.090</t>
  </si>
  <si>
    <t>Perfuração rotativa para poço profundo em aluvião, arenito, ou solos sedimentados em geral, diâmetro de 18" (450 mm)</t>
  </si>
  <si>
    <t>01.28.100</t>
  </si>
  <si>
    <t>Perfuração rotativa para poço profundo em aluvião, arenito, ou solos sedimentados em geral, diâmetro de 20" (500 mm)</t>
  </si>
  <si>
    <t>01.28.110</t>
  </si>
  <si>
    <t>Perfuração rotativa para poço profundo em aluvião, arenito, ou solos sedimentados em geral, diâmetro de 22" (550 mm)</t>
  </si>
  <si>
    <t>01.28.120</t>
  </si>
  <si>
    <t>Perfuração rotativa para poço profundo em aluvião, arenito, ou solos sedimentados em geral, diâmetro de 26" (650 mm)</t>
  </si>
  <si>
    <t>01.28.130</t>
  </si>
  <si>
    <t>Perfuração rotativa para poço profundo em solos e/ou rocha metassedimentar alterada em geral, diâmetro de 20" (508 mm)</t>
  </si>
  <si>
    <t>01.28.140</t>
  </si>
  <si>
    <t>01.28.150</t>
  </si>
  <si>
    <t>Perfuração rotativa para poço profundo em rocha sã (basalto), diâmetro de 14" (350 mm)</t>
  </si>
  <si>
    <t>01.28.160</t>
  </si>
  <si>
    <t>Perfuração rotativa para poço profundo em rocha alterada (basalto alterado), diâmetro de 8" (200 mm)</t>
  </si>
  <si>
    <t>01.28.170</t>
  </si>
  <si>
    <t>Perfuração rotativa para poço profundo em rocha alterada (basalto alterado), diâmetro de 10" (250 mm)</t>
  </si>
  <si>
    <t>01.28.180</t>
  </si>
  <si>
    <t>Perfuração rotativa para poço profundo em rocha alterada (basalto alterado), diâmetro de 12" (300 mm)</t>
  </si>
  <si>
    <t>01.28.190</t>
  </si>
  <si>
    <t>Perfuração roto-pneumática para poço profundo em rocha sã (basalto), diâmetro de 6" (150 mm)</t>
  </si>
  <si>
    <t>01.28.200</t>
  </si>
  <si>
    <t>Perfuração roto-pneumática para poço profundo em rocha sã (basalto), diâmetro de 8" (200 mm)</t>
  </si>
  <si>
    <t>01.28.210</t>
  </si>
  <si>
    <t>Perfuração roto-pneumática para poço profundo em rocha sã (basalto), diâmetro de 10" (250 mm)</t>
  </si>
  <si>
    <t>01.28.220</t>
  </si>
  <si>
    <t>Perfuração roto-pneumática para poço profundo em rocha sã (basalto), diâmetro de 12" (300 mm)</t>
  </si>
  <si>
    <t>01.28.230</t>
  </si>
  <si>
    <t>Perfuração roto-pneumática para poço profundo em rocha sã (basalto), diâmetro de 14" (350 mm)</t>
  </si>
  <si>
    <t>01.28.240</t>
  </si>
  <si>
    <t>Perfuração roto-pneumática para poço profundo em rocha sã (basalto), diâmetro de 18" (450 mm)</t>
  </si>
  <si>
    <t>01.28.250</t>
  </si>
  <si>
    <t>Revestimento interno de poço profundo tubo liso em aço galvanizado, diâmetro de 6" (152,40 mm) - união solda</t>
  </si>
  <si>
    <t>01.28.260</t>
  </si>
  <si>
    <t>01.28.270</t>
  </si>
  <si>
    <t>01.28.280</t>
  </si>
  <si>
    <t>01.28.290</t>
  </si>
  <si>
    <t>01.28.300</t>
  </si>
  <si>
    <t>01.28.310</t>
  </si>
  <si>
    <t>01.28.350</t>
  </si>
  <si>
    <t>01.28.360</t>
  </si>
  <si>
    <t>01.28.370</t>
  </si>
  <si>
    <t>01.28.380</t>
  </si>
  <si>
    <t>01.28.390</t>
  </si>
  <si>
    <t>01.28.400</t>
  </si>
  <si>
    <t>01.28.410</t>
  </si>
  <si>
    <t>01.28.420</t>
  </si>
  <si>
    <t>01.28.430</t>
  </si>
  <si>
    <t>01.28.440</t>
  </si>
  <si>
    <t>01.28.450</t>
  </si>
  <si>
    <t>Pré-filtro tipo pérola para poço profundo</t>
  </si>
  <si>
    <t>01.28.460</t>
  </si>
  <si>
    <t>Pré-filtro tipo Jacareí para poço profundo</t>
  </si>
  <si>
    <t>01.28.470</t>
  </si>
  <si>
    <t>Perfilagem ótica (filmagem / endoscopia) para poço profundo</t>
  </si>
  <si>
    <t>01.28.480</t>
  </si>
  <si>
    <t>Perfilagem elétrica de poço profundo</t>
  </si>
  <si>
    <t>01.28.490</t>
  </si>
  <si>
    <t>Taxa de mobilização e desmobilização de equipamentos para execução de bombeamento, limpeza, desenvolvimento e teste de vazão</t>
  </si>
  <si>
    <t>01.28.500</t>
  </si>
  <si>
    <t>Limpeza e desenvolvimento do poço profundo</t>
  </si>
  <si>
    <t>01.28.510</t>
  </si>
  <si>
    <t>Ensaio de vazão (bombeamento) para poço profundo, com bomba submersa</t>
  </si>
  <si>
    <t>01.28.520</t>
  </si>
  <si>
    <t>Ensaio de vazão escalonado para poço profundo</t>
  </si>
  <si>
    <t>01.28.530</t>
  </si>
  <si>
    <t>Ensaio de recuperação de nível para poço profundo</t>
  </si>
  <si>
    <t>01.28.540</t>
  </si>
  <si>
    <t>01.28.550</t>
  </si>
  <si>
    <t>01.28.560</t>
  </si>
  <si>
    <t>Centralizador de coluna para poço profundo, diâmetro de 4" ou 6"</t>
  </si>
  <si>
    <t>01.28.570</t>
  </si>
  <si>
    <t>Cimentação de boca do poço profundo, entre perfuração de maior diâmetro (cimentação do espaço anular)</t>
  </si>
  <si>
    <t>01.28.580</t>
  </si>
  <si>
    <t>Laje de proteção em concreto armado para poço profundo (área mínimo de 3,00 m²)</t>
  </si>
  <si>
    <t>01.28.590</t>
  </si>
  <si>
    <t>Lacre do poço profundo (tampa)</t>
  </si>
  <si>
    <t>01.28.600</t>
  </si>
  <si>
    <t>Licença de perfuração para poço profundo</t>
  </si>
  <si>
    <t>01.28.610</t>
  </si>
  <si>
    <t>Outorga de direito de uso para poço profundo</t>
  </si>
  <si>
    <t>01.28.620</t>
  </si>
  <si>
    <t>Parecer técnico junto a CETESB</t>
  </si>
  <si>
    <t>02</t>
  </si>
  <si>
    <t>INÍCIO, APOIO E ADMINISTRAÇÃO DA OBRA</t>
  </si>
  <si>
    <t>02.01</t>
  </si>
  <si>
    <t>02.01.180</t>
  </si>
  <si>
    <t>02.01.200</t>
  </si>
  <si>
    <t>02.02</t>
  </si>
  <si>
    <t>02.02.120</t>
  </si>
  <si>
    <t>Locação de container tipo alojamento - área mínima de 13,80 m²</t>
  </si>
  <si>
    <t>02.02.130</t>
  </si>
  <si>
    <t>Locação de container tipo escritório com 1 vaso sanitário, 1 lavatório e 1 ponto para chuveiro - área mínima de 13,80 m²</t>
  </si>
  <si>
    <t>02.02.140</t>
  </si>
  <si>
    <t>Locação de container tipo sanitário com 2 vasos sanitários, 2 lavatórios, 2 mictórios e 4 pontos para chuveiro - área mínima de 13,80 m²</t>
  </si>
  <si>
    <t>02.02.150</t>
  </si>
  <si>
    <t>02.02.160</t>
  </si>
  <si>
    <t>Locação de container tipo guarita - área mínima de 4,60 m²</t>
  </si>
  <si>
    <t>02.03</t>
  </si>
  <si>
    <t>02.03.030</t>
  </si>
  <si>
    <t>02.03.060</t>
  </si>
  <si>
    <t>02.03.080</t>
  </si>
  <si>
    <t>02.03.110</t>
  </si>
  <si>
    <t>02.03.120</t>
  </si>
  <si>
    <t>02.03.200</t>
  </si>
  <si>
    <t>02.03.240</t>
  </si>
  <si>
    <t>02.03.250</t>
  </si>
  <si>
    <t>02.03.260</t>
  </si>
  <si>
    <t>02.03.270</t>
  </si>
  <si>
    <t>02.03.500</t>
  </si>
  <si>
    <t>02.05</t>
  </si>
  <si>
    <t>02.05.060</t>
  </si>
  <si>
    <t>02.05.080</t>
  </si>
  <si>
    <t>02.05.090</t>
  </si>
  <si>
    <t>02.05.100</t>
  </si>
  <si>
    <t>02.06</t>
  </si>
  <si>
    <t>02.06.030</t>
  </si>
  <si>
    <t>02.06.040</t>
  </si>
  <si>
    <t>02.08</t>
  </si>
  <si>
    <t>02.08.020</t>
  </si>
  <si>
    <t>02.08.040</t>
  </si>
  <si>
    <t>02.08.050</t>
  </si>
  <si>
    <t>02.09</t>
  </si>
  <si>
    <t>02.09.030</t>
  </si>
  <si>
    <t>02.09.040</t>
  </si>
  <si>
    <t>02.09.130</t>
  </si>
  <si>
    <t>02.09.150</t>
  </si>
  <si>
    <t>02.09.160</t>
  </si>
  <si>
    <t>02.10</t>
  </si>
  <si>
    <t>02.10.020</t>
  </si>
  <si>
    <t>02.10.040</t>
  </si>
  <si>
    <t>02.10.050</t>
  </si>
  <si>
    <t>02.10.060</t>
  </si>
  <si>
    <t>03</t>
  </si>
  <si>
    <t>DEMOLIÇÃO SEM REAPROVEITAMENTO</t>
  </si>
  <si>
    <t>03.01</t>
  </si>
  <si>
    <t>03.01.020</t>
  </si>
  <si>
    <t>03.01.040</t>
  </si>
  <si>
    <t>03.01.060</t>
  </si>
  <si>
    <t>03.01.200</t>
  </si>
  <si>
    <t>03.01.210</t>
  </si>
  <si>
    <t>03.01.220</t>
  </si>
  <si>
    <t>03.01.230</t>
  </si>
  <si>
    <t>03.01.240</t>
  </si>
  <si>
    <t>03.01.250</t>
  </si>
  <si>
    <t>03.01.260</t>
  </si>
  <si>
    <t>03.01.270</t>
  </si>
  <si>
    <t>03.02</t>
  </si>
  <si>
    <t>03.02.020</t>
  </si>
  <si>
    <t>03.02.040</t>
  </si>
  <si>
    <t>03.03</t>
  </si>
  <si>
    <t>03.03.020</t>
  </si>
  <si>
    <t>03.03.040</t>
  </si>
  <si>
    <t>03.03.060</t>
  </si>
  <si>
    <t>03.04</t>
  </si>
  <si>
    <t>03.04.020</t>
  </si>
  <si>
    <t>03.04.030</t>
  </si>
  <si>
    <t>03.04.040</t>
  </si>
  <si>
    <t>Demolição manual de rodapé, soleira ou peitoril, em material cerâmico e/ou ladrilho hidráulico, incluindo a base</t>
  </si>
  <si>
    <t>03.05</t>
  </si>
  <si>
    <t>03.05.020</t>
  </si>
  <si>
    <t>03.06</t>
  </si>
  <si>
    <t>03.06.050</t>
  </si>
  <si>
    <t>03.06.060</t>
  </si>
  <si>
    <t>03.07</t>
  </si>
  <si>
    <t>03.07.010</t>
  </si>
  <si>
    <t>03.07.030</t>
  </si>
  <si>
    <t>03.07.050</t>
  </si>
  <si>
    <t>03.07.070</t>
  </si>
  <si>
    <t>03.07.080</t>
  </si>
  <si>
    <t>03.08</t>
  </si>
  <si>
    <t>03.08.020</t>
  </si>
  <si>
    <t>03.08.040</t>
  </si>
  <si>
    <t>03.08.060</t>
  </si>
  <si>
    <t>03.08.200</t>
  </si>
  <si>
    <t>Demolição manual de painéis divisórias, inclusive montantes metálicos</t>
  </si>
  <si>
    <t>03.09</t>
  </si>
  <si>
    <t>03.09.020</t>
  </si>
  <si>
    <t>03.09.040</t>
  </si>
  <si>
    <t>Demolição manual de argamassa regularizante, isolante ou protetora e papel Kraft</t>
  </si>
  <si>
    <t>03.09.060</t>
  </si>
  <si>
    <t>03.10</t>
  </si>
  <si>
    <t>03.10.020</t>
  </si>
  <si>
    <t>03.10.040</t>
  </si>
  <si>
    <t>03.10.060</t>
  </si>
  <si>
    <t>03.10.080</t>
  </si>
  <si>
    <t>03.10.100</t>
  </si>
  <si>
    <t>03.10.120</t>
  </si>
  <si>
    <t>03.10.140</t>
  </si>
  <si>
    <t>04</t>
  </si>
  <si>
    <t>RETIRADA COM PROVÁVEL REAPROVEITAMENTO</t>
  </si>
  <si>
    <t>04.01</t>
  </si>
  <si>
    <t>04.01.020</t>
  </si>
  <si>
    <t>04.01.040</t>
  </si>
  <si>
    <t>04.01.060</t>
  </si>
  <si>
    <t>04.01.080</t>
  </si>
  <si>
    <t>04.01.090</t>
  </si>
  <si>
    <t>04.01.100</t>
  </si>
  <si>
    <t>04.02</t>
  </si>
  <si>
    <t>04.02.020</t>
  </si>
  <si>
    <t>04.02.030</t>
  </si>
  <si>
    <t>04.02.050</t>
  </si>
  <si>
    <t>04.02.070</t>
  </si>
  <si>
    <t>04.02.090</t>
  </si>
  <si>
    <t>04.02.110</t>
  </si>
  <si>
    <t>04.02.140</t>
  </si>
  <si>
    <t>04.03</t>
  </si>
  <si>
    <t>04.03.020</t>
  </si>
  <si>
    <t>04.03.040</t>
  </si>
  <si>
    <t>04.03.060</t>
  </si>
  <si>
    <t>04.03.080</t>
  </si>
  <si>
    <t>04.03.090</t>
  </si>
  <si>
    <t>04.04</t>
  </si>
  <si>
    <t>04.04.010</t>
  </si>
  <si>
    <t>04.04.020</t>
  </si>
  <si>
    <t>04.04.030</t>
  </si>
  <si>
    <t>04.04.040</t>
  </si>
  <si>
    <t>04.04.060</t>
  </si>
  <si>
    <t>04.05</t>
  </si>
  <si>
    <t>04.05.010</t>
  </si>
  <si>
    <t>04.05.020</t>
  </si>
  <si>
    <t>04.05.040</t>
  </si>
  <si>
    <t>04.05.060</t>
  </si>
  <si>
    <t>04.05.080</t>
  </si>
  <si>
    <t>04.05.100</t>
  </si>
  <si>
    <t>04.06</t>
  </si>
  <si>
    <t>04.06.010</t>
  </si>
  <si>
    <t>04.06.020</t>
  </si>
  <si>
    <t>04.06.040</t>
  </si>
  <si>
    <t>04.06.060</t>
  </si>
  <si>
    <t>04.06.100</t>
  </si>
  <si>
    <t>04.07</t>
  </si>
  <si>
    <t>04.07.020</t>
  </si>
  <si>
    <t>04.07.040</t>
  </si>
  <si>
    <t>04.07.060</t>
  </si>
  <si>
    <t>04.08</t>
  </si>
  <si>
    <t>04.08.020</t>
  </si>
  <si>
    <t>04.08.040</t>
  </si>
  <si>
    <t>04.08.060</t>
  </si>
  <si>
    <t>04.08.080</t>
  </si>
  <si>
    <t>04.09</t>
  </si>
  <si>
    <t>04.09.020</t>
  </si>
  <si>
    <t>04.09.040</t>
  </si>
  <si>
    <t>04.09.060</t>
  </si>
  <si>
    <t>04.09.080</t>
  </si>
  <si>
    <t>04.09.100</t>
  </si>
  <si>
    <t>04.09.120</t>
  </si>
  <si>
    <t>04.09.140</t>
  </si>
  <si>
    <t>04.09.160</t>
  </si>
  <si>
    <t>04.10</t>
  </si>
  <si>
    <t>04.10.020</t>
  </si>
  <si>
    <t>04.10.040</t>
  </si>
  <si>
    <t>04.10.060</t>
  </si>
  <si>
    <t>04.10.080</t>
  </si>
  <si>
    <t>04.11</t>
  </si>
  <si>
    <t>04.11.020</t>
  </si>
  <si>
    <t>04.11.030</t>
  </si>
  <si>
    <t>04.11.040</t>
  </si>
  <si>
    <t>04.11.060</t>
  </si>
  <si>
    <t>04.11.080</t>
  </si>
  <si>
    <t>04.11.100</t>
  </si>
  <si>
    <t>04.11.110</t>
  </si>
  <si>
    <t>04.11.120</t>
  </si>
  <si>
    <t>04.11.140</t>
  </si>
  <si>
    <t>04.11.160</t>
  </si>
  <si>
    <t>04.12</t>
  </si>
  <si>
    <t>04.12.020</t>
  </si>
  <si>
    <t>04.12.040</t>
  </si>
  <si>
    <t>04.13</t>
  </si>
  <si>
    <t>04.13.020</t>
  </si>
  <si>
    <t>04.13.060</t>
  </si>
  <si>
    <t>04.14</t>
  </si>
  <si>
    <t>04.14.020</t>
  </si>
  <si>
    <t>04.14.040</t>
  </si>
  <si>
    <t>04.17</t>
  </si>
  <si>
    <t>04.17.020</t>
  </si>
  <si>
    <t>04.17.040</t>
  </si>
  <si>
    <t>04.17.060</t>
  </si>
  <si>
    <t>04.17.080</t>
  </si>
  <si>
    <t>04.17.100</t>
  </si>
  <si>
    <t>04.17.120</t>
  </si>
  <si>
    <t>04.17.140</t>
  </si>
  <si>
    <t>Remoção de base e haste de para-raios</t>
  </si>
  <si>
    <t>04.17.160</t>
  </si>
  <si>
    <t>04.17.180</t>
  </si>
  <si>
    <t>04.17.200</t>
  </si>
  <si>
    <t>04.17.220</t>
  </si>
  <si>
    <t>04.17.240</t>
  </si>
  <si>
    <t>04.18</t>
  </si>
  <si>
    <t>04.18.020</t>
  </si>
  <si>
    <t>04.18.040</t>
  </si>
  <si>
    <t>Remoção de cabo de aço e esticadores de para-raios</t>
  </si>
  <si>
    <t>04.18.060</t>
  </si>
  <si>
    <t>04.18.070</t>
  </si>
  <si>
    <t>04.18.080</t>
  </si>
  <si>
    <t>04.18.090</t>
  </si>
  <si>
    <t>04.18.120</t>
  </si>
  <si>
    <t>04.18.130</t>
  </si>
  <si>
    <t>04.18.140</t>
  </si>
  <si>
    <t>04.18.180</t>
  </si>
  <si>
    <t>04.18.200</t>
  </si>
  <si>
    <t>Remoção de captor de para-raios tipo Franklin</t>
  </si>
  <si>
    <t>04.18.220</t>
  </si>
  <si>
    <t>04.18.240</t>
  </si>
  <si>
    <t>04.18.250</t>
  </si>
  <si>
    <t>04.18.260</t>
  </si>
  <si>
    <t>04.18.270</t>
  </si>
  <si>
    <t>04.18.280</t>
  </si>
  <si>
    <t>04.18.290</t>
  </si>
  <si>
    <t>04.18.320</t>
  </si>
  <si>
    <t>04.18.340</t>
  </si>
  <si>
    <t>04.18.360</t>
  </si>
  <si>
    <t>04.18.370</t>
  </si>
  <si>
    <t>04.18.380</t>
  </si>
  <si>
    <t>04.18.390</t>
  </si>
  <si>
    <t>04.18.400</t>
  </si>
  <si>
    <t>04.18.410</t>
  </si>
  <si>
    <t>04.18.420</t>
  </si>
  <si>
    <t>04.18.440</t>
  </si>
  <si>
    <t>04.18.460</t>
  </si>
  <si>
    <t>04.18.470</t>
  </si>
  <si>
    <t>04.19</t>
  </si>
  <si>
    <t>04.19.020</t>
  </si>
  <si>
    <t>04.19.030</t>
  </si>
  <si>
    <t>04.19.060</t>
  </si>
  <si>
    <t>Remoção de disjuntor termomagnético</t>
  </si>
  <si>
    <t>04.19.080</t>
  </si>
  <si>
    <t>04.19.100</t>
  </si>
  <si>
    <t>04.19.120</t>
  </si>
  <si>
    <t>04.19.140</t>
  </si>
  <si>
    <t>04.19.160</t>
  </si>
  <si>
    <t>04.19.180</t>
  </si>
  <si>
    <t>04.20</t>
  </si>
  <si>
    <t>04.20.020</t>
  </si>
  <si>
    <t>04.20.040</t>
  </si>
  <si>
    <t>04.20.060</t>
  </si>
  <si>
    <t>04.20.080</t>
  </si>
  <si>
    <t>04.20.100</t>
  </si>
  <si>
    <t>04.20.120</t>
  </si>
  <si>
    <t>04.21</t>
  </si>
  <si>
    <t>04.21.020</t>
  </si>
  <si>
    <t>04.21.040</t>
  </si>
  <si>
    <t>04.21.050</t>
  </si>
  <si>
    <t>04.21.060</t>
  </si>
  <si>
    <t>04.21.100</t>
  </si>
  <si>
    <t>04.21.130</t>
  </si>
  <si>
    <t>04.21.140</t>
  </si>
  <si>
    <t>04.21.150</t>
  </si>
  <si>
    <t>04.21.160</t>
  </si>
  <si>
    <t>04.21.200</t>
  </si>
  <si>
    <t>04.21.210</t>
  </si>
  <si>
    <t>04.21.240</t>
  </si>
  <si>
    <t>04.21.260</t>
  </si>
  <si>
    <t>04.21.280</t>
  </si>
  <si>
    <t>04.21.300</t>
  </si>
  <si>
    <t>04.22</t>
  </si>
  <si>
    <t>04.22.020</t>
  </si>
  <si>
    <t>04.22.040</t>
  </si>
  <si>
    <t>04.22.050</t>
  </si>
  <si>
    <t>04.22.060</t>
  </si>
  <si>
    <t>04.22.100</t>
  </si>
  <si>
    <t>04.22.110</t>
  </si>
  <si>
    <t>Remoção de tubulação elétrica aparente com diâmetro externo até 50 mm</t>
  </si>
  <si>
    <t>04.22.120</t>
  </si>
  <si>
    <t>Remoção de tubulação elétrica embutida com diâmetro externo acima de 50 mm</t>
  </si>
  <si>
    <t>04.22.130</t>
  </si>
  <si>
    <t>Remoção de tubulação elétrica embutida com diâmetro externo até 50 mm</t>
  </si>
  <si>
    <t>04.22.200</t>
  </si>
  <si>
    <t>04.30</t>
  </si>
  <si>
    <t>04.30.020</t>
  </si>
  <si>
    <t>04.30.040</t>
  </si>
  <si>
    <t>04.30.060</t>
  </si>
  <si>
    <t>04.30.080</t>
  </si>
  <si>
    <t>04.30.100</t>
  </si>
  <si>
    <t>04.31</t>
  </si>
  <si>
    <t>04.31.010</t>
  </si>
  <si>
    <t>04.35</t>
  </si>
  <si>
    <t>04.35.050</t>
  </si>
  <si>
    <t>04.40</t>
  </si>
  <si>
    <t>04.40.010</t>
  </si>
  <si>
    <t>04.40.020</t>
  </si>
  <si>
    <t>04.40.030</t>
  </si>
  <si>
    <t>04.40.050</t>
  </si>
  <si>
    <t>04.40.070</t>
  </si>
  <si>
    <t>05</t>
  </si>
  <si>
    <t>TRANSPORTE E MOVIMENTAÇÃO, DENTRO E FORA DA OBRA</t>
  </si>
  <si>
    <t>05.04</t>
  </si>
  <si>
    <t>05.04.060</t>
  </si>
  <si>
    <t>05.07</t>
  </si>
  <si>
    <t>05.07.040</t>
  </si>
  <si>
    <t>05.07.050</t>
  </si>
  <si>
    <t>05.07.060</t>
  </si>
  <si>
    <t>05.07.070</t>
  </si>
  <si>
    <t>05.08</t>
  </si>
  <si>
    <t>05.08.060</t>
  </si>
  <si>
    <t>05.08.080</t>
  </si>
  <si>
    <t>05.08.100</t>
  </si>
  <si>
    <t>05.08.120</t>
  </si>
  <si>
    <t>05.08.140</t>
  </si>
  <si>
    <t>05.08.220</t>
  </si>
  <si>
    <t>05.10</t>
  </si>
  <si>
    <t>05.10.010</t>
  </si>
  <si>
    <t>05.10.020</t>
  </si>
  <si>
    <t>05.10.021</t>
  </si>
  <si>
    <t>05.10.022</t>
  </si>
  <si>
    <t>05.10.023</t>
  </si>
  <si>
    <t>05.10.024</t>
  </si>
  <si>
    <t>05.10.025</t>
  </si>
  <si>
    <t>05.10.026</t>
  </si>
  <si>
    <t>05.10.030</t>
  </si>
  <si>
    <t>05.10.031</t>
  </si>
  <si>
    <t>05.10.032</t>
  </si>
  <si>
    <t>05.10.033</t>
  </si>
  <si>
    <t>05.10.034</t>
  </si>
  <si>
    <t>05.10.035</t>
  </si>
  <si>
    <t>05.10.036</t>
  </si>
  <si>
    <t>06</t>
  </si>
  <si>
    <t>SERVIÇO EM SOLO E ROCHA, MANUAL</t>
  </si>
  <si>
    <t>06.01</t>
  </si>
  <si>
    <t>06.01.020</t>
  </si>
  <si>
    <t>06.01.040</t>
  </si>
  <si>
    <t>06.02</t>
  </si>
  <si>
    <t>06.02.020</t>
  </si>
  <si>
    <t>06.02.040</t>
  </si>
  <si>
    <t>06.11</t>
  </si>
  <si>
    <t>06.11.020</t>
  </si>
  <si>
    <t>06.11.040</t>
  </si>
  <si>
    <t>06.11.060</t>
  </si>
  <si>
    <t>06.12</t>
  </si>
  <si>
    <t>06.12.020</t>
  </si>
  <si>
    <t>06.14</t>
  </si>
  <si>
    <t>06.14.020</t>
  </si>
  <si>
    <t>07</t>
  </si>
  <si>
    <t>SERVIÇO EM SOLO E ROCHA, MECANIZADO</t>
  </si>
  <si>
    <t>07.01</t>
  </si>
  <si>
    <t>07.01.010</t>
  </si>
  <si>
    <t>07.01.020</t>
  </si>
  <si>
    <t>07.01.060</t>
  </si>
  <si>
    <t>07.01.120</t>
  </si>
  <si>
    <t>07.02</t>
  </si>
  <si>
    <t>07.02.020</t>
  </si>
  <si>
    <t>07.02.040</t>
  </si>
  <si>
    <t>07.02.060</t>
  </si>
  <si>
    <t>07.02.080</t>
  </si>
  <si>
    <t>07.05</t>
  </si>
  <si>
    <t>07.05.010</t>
  </si>
  <si>
    <t>07.05.020</t>
  </si>
  <si>
    <t>07.06</t>
  </si>
  <si>
    <t>Escavação ou carga mecanizada em campo aberto</t>
  </si>
  <si>
    <t>07.06.010</t>
  </si>
  <si>
    <t>Escavação e carga mecanizada em campo aberto, com rompedor hidráulico, em rocha</t>
  </si>
  <si>
    <t>07.10</t>
  </si>
  <si>
    <t>07.10.020</t>
  </si>
  <si>
    <t>07.11</t>
  </si>
  <si>
    <t>07.11.020</t>
  </si>
  <si>
    <t>07.11.040</t>
  </si>
  <si>
    <t>07.12</t>
  </si>
  <si>
    <t>07.12.010</t>
  </si>
  <si>
    <t>07.12.020</t>
  </si>
  <si>
    <t>07.12.030</t>
  </si>
  <si>
    <t>07.12.040</t>
  </si>
  <si>
    <t>08</t>
  </si>
  <si>
    <t>ESCORAMENTO, CONTENÇÃO E DRENAGEM</t>
  </si>
  <si>
    <t>08.01</t>
  </si>
  <si>
    <t>08.01.020</t>
  </si>
  <si>
    <t>08.01.040</t>
  </si>
  <si>
    <t>08.01.060</t>
  </si>
  <si>
    <t>08.01.080</t>
  </si>
  <si>
    <t>08.01.100</t>
  </si>
  <si>
    <t>08.01.110</t>
  </si>
  <si>
    <t>08.01.120</t>
  </si>
  <si>
    <t>08.02</t>
  </si>
  <si>
    <t>08.02.020</t>
  </si>
  <si>
    <t>08.02.040</t>
  </si>
  <si>
    <t>08.02.050</t>
  </si>
  <si>
    <t>08.02.060</t>
  </si>
  <si>
    <t>08.03</t>
  </si>
  <si>
    <t>08.03.020</t>
  </si>
  <si>
    <t>08.05</t>
  </si>
  <si>
    <t>08.05.010</t>
  </si>
  <si>
    <t>08.05.100</t>
  </si>
  <si>
    <t>08.05.110</t>
  </si>
  <si>
    <t>08.05.180</t>
  </si>
  <si>
    <t>Manta geotêxtil com resistência à tração longitudinal de 10kN/m e transversal de 9kN/m</t>
  </si>
  <si>
    <t>08.05.190</t>
  </si>
  <si>
    <t>08.05.220</t>
  </si>
  <si>
    <t>08.06</t>
  </si>
  <si>
    <t>08.06.040</t>
  </si>
  <si>
    <t>08.06.060</t>
  </si>
  <si>
    <t>08.06.080</t>
  </si>
  <si>
    <t>08.07</t>
  </si>
  <si>
    <t>08.07.050</t>
  </si>
  <si>
    <t>Taxa de mobilização e desmobilização de equipamentos para execução de rebaixamento de lençol freático</t>
  </si>
  <si>
    <t>08.07.060</t>
  </si>
  <si>
    <t>08.07.070</t>
  </si>
  <si>
    <t>08.07.090</t>
  </si>
  <si>
    <t>08.10</t>
  </si>
  <si>
    <t>08.10.040</t>
  </si>
  <si>
    <t>08.10.060</t>
  </si>
  <si>
    <t>09</t>
  </si>
  <si>
    <t>FORMA</t>
  </si>
  <si>
    <t>09.01</t>
  </si>
  <si>
    <t>09.01.020</t>
  </si>
  <si>
    <t>09.01.030</t>
  </si>
  <si>
    <t>09.01.040</t>
  </si>
  <si>
    <t>Forma em madeira comum para caixão perdido</t>
  </si>
  <si>
    <t>09.02</t>
  </si>
  <si>
    <t>09.02.020</t>
  </si>
  <si>
    <t>09.02.040</t>
  </si>
  <si>
    <t>09.02.060</t>
  </si>
  <si>
    <t>09.02.080</t>
  </si>
  <si>
    <t>09.02.100</t>
  </si>
  <si>
    <t>09.02.120</t>
  </si>
  <si>
    <t>09.02.130</t>
  </si>
  <si>
    <t>Forma plana em compensado para estrutura convencional com cimbramento tubular metálico</t>
  </si>
  <si>
    <t>09.02.140</t>
  </si>
  <si>
    <t>Forma plana em compensado para estrutura aparente com cimbramento tubular metálico</t>
  </si>
  <si>
    <t>09.02.150</t>
  </si>
  <si>
    <t>Forma curva em compensado para estrutura convencional com cimbramento tubular metálico</t>
  </si>
  <si>
    <t>09.04</t>
  </si>
  <si>
    <t>09.04.020</t>
  </si>
  <si>
    <t>09.04.030</t>
  </si>
  <si>
    <t>09.04.040</t>
  </si>
  <si>
    <t>09.04.050</t>
  </si>
  <si>
    <t>09.04.060</t>
  </si>
  <si>
    <t>09.07</t>
  </si>
  <si>
    <t>Forma em polipropileno</t>
  </si>
  <si>
    <t>09.07.060</t>
  </si>
  <si>
    <t>Forma em polipropileno (cubeta) e acessórios para laje nervurada com dimensões variáveis - locação</t>
  </si>
  <si>
    <t>10</t>
  </si>
  <si>
    <t>ARMADURA E CORDOALHA ESTRUTURAL</t>
  </si>
  <si>
    <t>10.01</t>
  </si>
  <si>
    <t>10.01.020</t>
  </si>
  <si>
    <t>10.01.040</t>
  </si>
  <si>
    <t>10.01.060</t>
  </si>
  <si>
    <t>10.02</t>
  </si>
  <si>
    <t>10.02.020</t>
  </si>
  <si>
    <t>11</t>
  </si>
  <si>
    <t>CONCRETO, MASSA E LASTRO</t>
  </si>
  <si>
    <t>11.01</t>
  </si>
  <si>
    <t>11.01.100</t>
  </si>
  <si>
    <t>11.01.130</t>
  </si>
  <si>
    <t>11.01.160</t>
  </si>
  <si>
    <t>11.01.170</t>
  </si>
  <si>
    <t>11.01.190</t>
  </si>
  <si>
    <t>11.01.260</t>
  </si>
  <si>
    <t>11.01.290</t>
  </si>
  <si>
    <t>11.01.320</t>
  </si>
  <si>
    <t>11.01.321</t>
  </si>
  <si>
    <t>11.01.350</t>
  </si>
  <si>
    <t>11.01.510</t>
  </si>
  <si>
    <t>11.01.630</t>
  </si>
  <si>
    <t>11.02</t>
  </si>
  <si>
    <t>11.02.020</t>
  </si>
  <si>
    <t>11.02.040</t>
  </si>
  <si>
    <t>11.02.060</t>
  </si>
  <si>
    <t>11.03</t>
  </si>
  <si>
    <t>11.03.090</t>
  </si>
  <si>
    <t>11.03.140</t>
  </si>
  <si>
    <t>11.04</t>
  </si>
  <si>
    <t>11.04.020</t>
  </si>
  <si>
    <t>11.04.040</t>
  </si>
  <si>
    <t>11.04.060</t>
  </si>
  <si>
    <t>11.05</t>
  </si>
  <si>
    <t>11.05.010</t>
  </si>
  <si>
    <t>11.05.030</t>
  </si>
  <si>
    <t>11.05.040</t>
  </si>
  <si>
    <t>11.05.060</t>
  </si>
  <si>
    <t>11.05.120</t>
  </si>
  <si>
    <t>11.16</t>
  </si>
  <si>
    <t>11.16.020</t>
  </si>
  <si>
    <t>11.16.040</t>
  </si>
  <si>
    <t>11.16.060</t>
  </si>
  <si>
    <t>11.16.080</t>
  </si>
  <si>
    <t>11.16.220</t>
  </si>
  <si>
    <t>11.18</t>
  </si>
  <si>
    <t>11.18.020</t>
  </si>
  <si>
    <t>11.18.040</t>
  </si>
  <si>
    <t>11.18.060</t>
  </si>
  <si>
    <t>11.18.070</t>
  </si>
  <si>
    <t>11.18.080</t>
  </si>
  <si>
    <t>11.18.110</t>
  </si>
  <si>
    <t>11.18.140</t>
  </si>
  <si>
    <t>11.18.150</t>
  </si>
  <si>
    <t>11.18.160</t>
  </si>
  <si>
    <t>11.18.180</t>
  </si>
  <si>
    <t>11.18.190</t>
  </si>
  <si>
    <t>11.20</t>
  </si>
  <si>
    <t>Reparos, conservações e complementos - GRUPO 11</t>
  </si>
  <si>
    <t>11.20.030</t>
  </si>
  <si>
    <t>11.20.050</t>
  </si>
  <si>
    <t>11.20.090</t>
  </si>
  <si>
    <t>11.20.120</t>
  </si>
  <si>
    <t>11.20.130</t>
  </si>
  <si>
    <t>12</t>
  </si>
  <si>
    <t>FUNDAÇÃO PROFUNDA</t>
  </si>
  <si>
    <t>12.01</t>
  </si>
  <si>
    <t>12.01.020</t>
  </si>
  <si>
    <t>12.01.040</t>
  </si>
  <si>
    <t>12.01.060</t>
  </si>
  <si>
    <t>12.04</t>
  </si>
  <si>
    <t>12.04.010</t>
  </si>
  <si>
    <t>Taxa de mobilização e desmobilização de equipamentos para execução de estaca pré-moldada</t>
  </si>
  <si>
    <t>12.04.020</t>
  </si>
  <si>
    <t>12.04.030</t>
  </si>
  <si>
    <t>12.04.040</t>
  </si>
  <si>
    <t>12.04.050</t>
  </si>
  <si>
    <t>12.04.060</t>
  </si>
  <si>
    <t>12.04.070</t>
  </si>
  <si>
    <t>12.05</t>
  </si>
  <si>
    <t>12.05.010</t>
  </si>
  <si>
    <t>Taxa de mobilização e desmobilização de equipamentos para execução de estaca escavada</t>
  </si>
  <si>
    <t>12.05.020</t>
  </si>
  <si>
    <t>12.05.030</t>
  </si>
  <si>
    <t>12.05.040</t>
  </si>
  <si>
    <t>12.05.150</t>
  </si>
  <si>
    <t>12.06</t>
  </si>
  <si>
    <t>12.06.010</t>
  </si>
  <si>
    <t>Taxa de mobilização e desmobilização de equipamentos para execução de estaca tipo Strauss</t>
  </si>
  <si>
    <t>12.06.020</t>
  </si>
  <si>
    <t>12.06.030</t>
  </si>
  <si>
    <t>12.06.040</t>
  </si>
  <si>
    <t>12.06.080</t>
  </si>
  <si>
    <t>12.07</t>
  </si>
  <si>
    <t>12.07.010</t>
  </si>
  <si>
    <t>Taxa de mobilização e desmobilização de equipamentos para execução de estaca tipo Raiz em solo</t>
  </si>
  <si>
    <t>12.07.030</t>
  </si>
  <si>
    <t>12.07.050</t>
  </si>
  <si>
    <t>12.07.060</t>
  </si>
  <si>
    <t>12.07.070</t>
  </si>
  <si>
    <t>12.07.090</t>
  </si>
  <si>
    <t>12.07.100</t>
  </si>
  <si>
    <t>12.07.110</t>
  </si>
  <si>
    <t>12.07.130</t>
  </si>
  <si>
    <t>12.07.151</t>
  </si>
  <si>
    <t>Estaca tipo Raiz, diâmetro de 31 cm, sem armação, em solo</t>
  </si>
  <si>
    <t>12.07.153</t>
  </si>
  <si>
    <t>Estaca tipo Raiz, diâmetro de 45 cm, sem armação, em solo</t>
  </si>
  <si>
    <t>12.07.270</t>
  </si>
  <si>
    <t>Taxa de mobilização e desmobilização de equipamentos para execução de estaca tipo Raiz em rocha</t>
  </si>
  <si>
    <t>12.07.271</t>
  </si>
  <si>
    <t>Estaca tipo Raiz, diâmetro de 31 cm, sem armação, em rocha</t>
  </si>
  <si>
    <t>12.07.272</t>
  </si>
  <si>
    <t>Estaca tipo Raiz, diâmetro de 41 cm, sem armação, em rocha</t>
  </si>
  <si>
    <t>12.07.273</t>
  </si>
  <si>
    <t>Estaca tipo Raiz, diâmetro de 45 cm, sem armação, em rocha</t>
  </si>
  <si>
    <t>12.09</t>
  </si>
  <si>
    <t>12.09.010</t>
  </si>
  <si>
    <t>Taxa de mobilização e desmobilização de equipamentos para execução de tubulão escavado mecanicamente</t>
  </si>
  <si>
    <t>12.09.020</t>
  </si>
  <si>
    <t>12.09.040</t>
  </si>
  <si>
    <t>12.09.060</t>
  </si>
  <si>
    <t>12.09.140</t>
  </si>
  <si>
    <t>Escavação manual em campo aberto para tubulão, fuste e/ou base</t>
  </si>
  <si>
    <t>12.12</t>
  </si>
  <si>
    <t>12.12.010</t>
  </si>
  <si>
    <t>Taxa de mobilização e desmobilização de equipamentos para execução de estaca tipo hélice contínua em solo</t>
  </si>
  <si>
    <t>12.12.014</t>
  </si>
  <si>
    <t>12.12.016</t>
  </si>
  <si>
    <t>12.12.020</t>
  </si>
  <si>
    <t>12.12.060</t>
  </si>
  <si>
    <t>12.12.070</t>
  </si>
  <si>
    <t>12.12.074</t>
  </si>
  <si>
    <t>12.12.090</t>
  </si>
  <si>
    <t>12.12.100</t>
  </si>
  <si>
    <t>12.14</t>
  </si>
  <si>
    <t>Estaca escavada com injeção ou microestaca</t>
  </si>
  <si>
    <t>12.14.010</t>
  </si>
  <si>
    <t>Taxa de mobilização e desmobilização de equipamentos para execução de estacas escavadas com injeção ou microestaca</t>
  </si>
  <si>
    <t>12.14.040</t>
  </si>
  <si>
    <t>Estaca escavada com injeção ou microestaca, diâmetro de 16 cm</t>
  </si>
  <si>
    <t>12.14.050</t>
  </si>
  <si>
    <t>Estaca escavada com injeção ou microestaca, diâmetro de 20 cm</t>
  </si>
  <si>
    <t>12.14.060</t>
  </si>
  <si>
    <t>Estaca escavada com injeção ou microestaca, diâmetro de 25 cm</t>
  </si>
  <si>
    <t>13</t>
  </si>
  <si>
    <t>LAJE E PAINEL DE FECHAMENTO PRÉ-FABRICADOS</t>
  </si>
  <si>
    <t>13.01</t>
  </si>
  <si>
    <t>13.02</t>
  </si>
  <si>
    <t>13.05</t>
  </si>
  <si>
    <t>13.05.084</t>
  </si>
  <si>
    <t>13.05.090</t>
  </si>
  <si>
    <t>13.05.094</t>
  </si>
  <si>
    <t>13.05.096</t>
  </si>
  <si>
    <t>13.05.110</t>
  </si>
  <si>
    <t>13.05.150</t>
  </si>
  <si>
    <t>14</t>
  </si>
  <si>
    <t>ALVENARIA E ELEMENTO DIVISOR</t>
  </si>
  <si>
    <t>14.01</t>
  </si>
  <si>
    <t>14.01.020</t>
  </si>
  <si>
    <t>14.01.050</t>
  </si>
  <si>
    <t>14.01.060</t>
  </si>
  <si>
    <t>14.02</t>
  </si>
  <si>
    <t>14.02.020</t>
  </si>
  <si>
    <t>14.02.030</t>
  </si>
  <si>
    <t>14.02.040</t>
  </si>
  <si>
    <t>14.02.050</t>
  </si>
  <si>
    <t>14.02.070</t>
  </si>
  <si>
    <t>14.02.080</t>
  </si>
  <si>
    <t>14.03</t>
  </si>
  <si>
    <t>14.03.020</t>
  </si>
  <si>
    <t>14.03.040</t>
  </si>
  <si>
    <t>14.03.060</t>
  </si>
  <si>
    <t>14.04</t>
  </si>
  <si>
    <t>14.04.200</t>
  </si>
  <si>
    <t>14.04.210</t>
  </si>
  <si>
    <t>14.04.220</t>
  </si>
  <si>
    <t>14.05</t>
  </si>
  <si>
    <t>14.05.050</t>
  </si>
  <si>
    <t>14.05.060</t>
  </si>
  <si>
    <t>14.10</t>
  </si>
  <si>
    <t>14.11</t>
  </si>
  <si>
    <t>14.15</t>
  </si>
  <si>
    <t>14.15.060</t>
  </si>
  <si>
    <t>14.15.100</t>
  </si>
  <si>
    <t>14.15.120</t>
  </si>
  <si>
    <t>14.15.140</t>
  </si>
  <si>
    <t>14.20</t>
  </si>
  <si>
    <t>Peças moldadas no local (vergas, pilaretes, etc.)</t>
  </si>
  <si>
    <t>14.20.010</t>
  </si>
  <si>
    <t>14.20.020</t>
  </si>
  <si>
    <t>14.28</t>
  </si>
  <si>
    <t>14.28.030</t>
  </si>
  <si>
    <t>14.28.100</t>
  </si>
  <si>
    <t>14.28.110</t>
  </si>
  <si>
    <t>14.28.140</t>
  </si>
  <si>
    <t>14.30</t>
  </si>
  <si>
    <t>14.30.010</t>
  </si>
  <si>
    <t>14.30.020</t>
  </si>
  <si>
    <t>14.30.070</t>
  </si>
  <si>
    <t>14.30.080</t>
  </si>
  <si>
    <t>14.30.110</t>
  </si>
  <si>
    <t>14.30.160</t>
  </si>
  <si>
    <t>Divisória em placas de gesso acartonado, resistência ao fogo 60 minutos, espessura 120/90mm - 1RF / 1RF LM</t>
  </si>
  <si>
    <t>14.30.190</t>
  </si>
  <si>
    <t>14.30.230</t>
  </si>
  <si>
    <t>14.30.260</t>
  </si>
  <si>
    <t>Divisória em placas de gesso acartonado, resistência ao fogo 30 minutos, espessura 73/48mm - 1ST / 1ST</t>
  </si>
  <si>
    <t>14.30.270</t>
  </si>
  <si>
    <t>Divisória em placas de gesso acartonado, resistência ao fogo 30 minutos, espessura 73/48mm - 1ST / 1ST LM</t>
  </si>
  <si>
    <t>14.30.300</t>
  </si>
  <si>
    <t>Divisória em placas de gesso acartonado, resistência ao fogo 30 minutos, espessura 100/70mm - 1ST / 1ST LM</t>
  </si>
  <si>
    <t>14.30.310</t>
  </si>
  <si>
    <t>Divisória em placas de gesso acartonado, resistência ao fogo 30 minutos, espessura 100/70mm - 1ST / 1ST</t>
  </si>
  <si>
    <t>14.30.410</t>
  </si>
  <si>
    <t>Divisória em placas de gesso acartonado, resistência ao fogo 30 minutos, espessura 100/70mm - 1RU / 1RU</t>
  </si>
  <si>
    <t>14.30.440</t>
  </si>
  <si>
    <t>Divisória em placas duplas de gesso acartonado, resistência ao fogo 60 minutos, espessura 120/70mm - 2ST / 2ST LM</t>
  </si>
  <si>
    <t>14.30.841</t>
  </si>
  <si>
    <t>Divisória cega tipo piso/teto em laminado melamínico de baixa pressão, com coluna estrutural em alumínio extrudado</t>
  </si>
  <si>
    <t>14.30.842</t>
  </si>
  <si>
    <t>Divisória tipo piso/teto em vidro temperado simples, com coluna estrutural em alumínio extrudado</t>
  </si>
  <si>
    <t>14.30.843</t>
  </si>
  <si>
    <t>Divisória tipo piso/teto em vidro temperado duplo e micro persianas, com coluna estrutural em alumínio extrudado</t>
  </si>
  <si>
    <t>14.30.844</t>
  </si>
  <si>
    <t>Porta cega simples com bandeira cega em laminado melamínico de baixa pressão para divisórias modulares, com batentes em alumínio extrudado</t>
  </si>
  <si>
    <t>14.30.860</t>
  </si>
  <si>
    <t>14.30.870</t>
  </si>
  <si>
    <t>Divisória em placas duplas de gesso acartonado, resistência ao fogo 120 minutos, espessura 130/70mm - 2RF / 2RF</t>
  </si>
  <si>
    <t>14.30.880</t>
  </si>
  <si>
    <t>Divisória em placas duplas de gesso acartonado, resistência ao fogo 60 minutos, espessura 120/70mm - 2ST / 2RU</t>
  </si>
  <si>
    <t>14.30.890</t>
  </si>
  <si>
    <t>Divisória em placas duplas de gesso acartonado, resistência ao fogo 60 minutos, espessura 120/70mm - 2RU / 2RU</t>
  </si>
  <si>
    <t>14.30.900</t>
  </si>
  <si>
    <t>Divisória em placas duplas de gesso acartonado, resistência ao fogo 60 minutos, espessura 98/48mm - 2ST / 2ST LM</t>
  </si>
  <si>
    <t>14.30.910</t>
  </si>
  <si>
    <t>Divisória em placas duplas de gesso acartonado, resistência ao fogo 60 minutos, espessura 98/48mm - 2RU / 2RU LM</t>
  </si>
  <si>
    <t>14.30.920</t>
  </si>
  <si>
    <t>Divisória em placas duplas de gesso acartonado, resistência ao fogo 60 minutos, espessura 98/48mm - 2ST / 2RU LM</t>
  </si>
  <si>
    <t>14.31</t>
  </si>
  <si>
    <t>Divisória e fechamento.</t>
  </si>
  <si>
    <t>14.31.030</t>
  </si>
  <si>
    <t>14.40</t>
  </si>
  <si>
    <t>Reparos, conservações e complementos - GRUPO 14</t>
  </si>
  <si>
    <t>14.40.040</t>
  </si>
  <si>
    <t>14.40.060</t>
  </si>
  <si>
    <t>14.40.070</t>
  </si>
  <si>
    <t>14.40.080</t>
  </si>
  <si>
    <t>14.40.090</t>
  </si>
  <si>
    <t>14.40.100</t>
  </si>
  <si>
    <t>15</t>
  </si>
  <si>
    <t>ESTRUTURA EM MADEIRA, FERRO, ALUMÍNIO E CONCRETO</t>
  </si>
  <si>
    <t>15.01</t>
  </si>
  <si>
    <t>15.01.010</t>
  </si>
  <si>
    <t>15.01.020</t>
  </si>
  <si>
    <t>15.01.030</t>
  </si>
  <si>
    <t>15.01.040</t>
  </si>
  <si>
    <t>15.01.110</t>
  </si>
  <si>
    <t>15.01.120</t>
  </si>
  <si>
    <t>15.01.130</t>
  </si>
  <si>
    <t>15.01.140</t>
  </si>
  <si>
    <t>15.01.210</t>
  </si>
  <si>
    <t>15.01.220</t>
  </si>
  <si>
    <t>15.01.310</t>
  </si>
  <si>
    <t>15.01.320</t>
  </si>
  <si>
    <t>15.01.330</t>
  </si>
  <si>
    <t>15.03</t>
  </si>
  <si>
    <t>15.03.030</t>
  </si>
  <si>
    <t>15.03.090</t>
  </si>
  <si>
    <t>15.03.110</t>
  </si>
  <si>
    <t>15.03.131</t>
  </si>
  <si>
    <t>Fornecimento e montagem de estrutura em aço ASTM-A572 Grau 50, sem pintura</t>
  </si>
  <si>
    <t>15.03.140</t>
  </si>
  <si>
    <t>Fornecimento e montagem de estrutura tubular em aço ASTM-A572 Grau 50, sem pintura</t>
  </si>
  <si>
    <t>15.05</t>
  </si>
  <si>
    <t>15.05.290</t>
  </si>
  <si>
    <t>15.05.300</t>
  </si>
  <si>
    <t>15.05.520</t>
  </si>
  <si>
    <t>15.05.530</t>
  </si>
  <si>
    <t>15.05.540</t>
  </si>
  <si>
    <t>15.20</t>
  </si>
  <si>
    <t>Reparos, conservações e complementos - GRUPO 15</t>
  </si>
  <si>
    <t>15.20.020</t>
  </si>
  <si>
    <t>15.20.040</t>
  </si>
  <si>
    <t>15.20.060</t>
  </si>
  <si>
    <t>16</t>
  </si>
  <si>
    <t>TELHAMENTO</t>
  </si>
  <si>
    <t>16.02</t>
  </si>
  <si>
    <t>16.02.010</t>
  </si>
  <si>
    <t>16.02.020</t>
  </si>
  <si>
    <t>16.02.030</t>
  </si>
  <si>
    <t>16.02.060</t>
  </si>
  <si>
    <t>16.02.120</t>
  </si>
  <si>
    <t>16.02.230</t>
  </si>
  <si>
    <t>16.02.270</t>
  </si>
  <si>
    <t>16.03</t>
  </si>
  <si>
    <t>16.03.010</t>
  </si>
  <si>
    <t>16.03.020</t>
  </si>
  <si>
    <t>16.03.030</t>
  </si>
  <si>
    <t>16.03.040</t>
  </si>
  <si>
    <t>16.03.300</t>
  </si>
  <si>
    <t>16.03.310</t>
  </si>
  <si>
    <t>16.03.320</t>
  </si>
  <si>
    <t>16.03.330</t>
  </si>
  <si>
    <t>16.03.360</t>
  </si>
  <si>
    <t>16.03.370</t>
  </si>
  <si>
    <t>16.03.400</t>
  </si>
  <si>
    <t>16.10.020</t>
  </si>
  <si>
    <t>16.10.100</t>
  </si>
  <si>
    <t>16.12.020</t>
  </si>
  <si>
    <t>16.12.040</t>
  </si>
  <si>
    <t>16.12.050</t>
  </si>
  <si>
    <t>16.12.060</t>
  </si>
  <si>
    <t>16.12.200</t>
  </si>
  <si>
    <t>16.12.220</t>
  </si>
  <si>
    <t>16.13.060</t>
  </si>
  <si>
    <t>16.13.070</t>
  </si>
  <si>
    <t>16.13.130</t>
  </si>
  <si>
    <t>16.13.140</t>
  </si>
  <si>
    <t>16.16.040</t>
  </si>
  <si>
    <t>16.16.160</t>
  </si>
  <si>
    <t>16.16.400</t>
  </si>
  <si>
    <t>16.20</t>
  </si>
  <si>
    <t>16.20.020</t>
  </si>
  <si>
    <t>16.20.040</t>
  </si>
  <si>
    <t>16.30</t>
  </si>
  <si>
    <t>16.30.020</t>
  </si>
  <si>
    <t>16.32</t>
  </si>
  <si>
    <t>16.32.070</t>
  </si>
  <si>
    <t>16.32.120</t>
  </si>
  <si>
    <t>16.32.130</t>
  </si>
  <si>
    <t>16.33</t>
  </si>
  <si>
    <t>16.33.400</t>
  </si>
  <si>
    <t>16.33.410</t>
  </si>
  <si>
    <t>16.40</t>
  </si>
  <si>
    <t>Reparos, conservações e complementos - GRUPO 16</t>
  </si>
  <si>
    <t>16.40.040</t>
  </si>
  <si>
    <t>16.40.060</t>
  </si>
  <si>
    <t>16.40.080</t>
  </si>
  <si>
    <t>16.40.090</t>
  </si>
  <si>
    <t>16.40.120</t>
  </si>
  <si>
    <t>16.40.140</t>
  </si>
  <si>
    <t>16.40.150</t>
  </si>
  <si>
    <t>Recolocação de telha em fibrocimento ou CRFS, perfil modulado ou trapezoidal</t>
  </si>
  <si>
    <t>17</t>
  </si>
  <si>
    <t>REVESTIMENTO EM MASSA OU FUNDIDO NO LOCAL</t>
  </si>
  <si>
    <t>17.01</t>
  </si>
  <si>
    <t>17.01.010</t>
  </si>
  <si>
    <t>17.01.020</t>
  </si>
  <si>
    <t>17.01.040</t>
  </si>
  <si>
    <t>17.01.050</t>
  </si>
  <si>
    <t>17.01.060</t>
  </si>
  <si>
    <t>17.01.120</t>
  </si>
  <si>
    <t>17.02</t>
  </si>
  <si>
    <t>17.02.020</t>
  </si>
  <si>
    <t>17.02.040</t>
  </si>
  <si>
    <t>17.02.060</t>
  </si>
  <si>
    <t>17.02.080</t>
  </si>
  <si>
    <t>17.02.120</t>
  </si>
  <si>
    <t>17.02.140</t>
  </si>
  <si>
    <t>17.02.220</t>
  </si>
  <si>
    <t>17.02.260</t>
  </si>
  <si>
    <t>17.02.330</t>
  </si>
  <si>
    <t>17.03</t>
  </si>
  <si>
    <t>17.03.020</t>
  </si>
  <si>
    <t>17.03.040</t>
  </si>
  <si>
    <t>17.03.060</t>
  </si>
  <si>
    <t>17.03.080</t>
  </si>
  <si>
    <t>17.03.100</t>
  </si>
  <si>
    <t>17.03.200</t>
  </si>
  <si>
    <t>17.03.300</t>
  </si>
  <si>
    <t>17.03.310</t>
  </si>
  <si>
    <t>17.03.320</t>
  </si>
  <si>
    <t>17.03.330</t>
  </si>
  <si>
    <t>17.04</t>
  </si>
  <si>
    <t>17.04.020</t>
  </si>
  <si>
    <t>17.04.040</t>
  </si>
  <si>
    <t>17.05</t>
  </si>
  <si>
    <t>17.05.020</t>
  </si>
  <si>
    <t>17.05.070</t>
  </si>
  <si>
    <t>17.05.100</t>
  </si>
  <si>
    <t>17.05.320</t>
  </si>
  <si>
    <t>17.05.420</t>
  </si>
  <si>
    <t>17.10</t>
  </si>
  <si>
    <t>17.10.020</t>
  </si>
  <si>
    <t>17.10.100</t>
  </si>
  <si>
    <t>17.10.120</t>
  </si>
  <si>
    <t>17.10.200</t>
  </si>
  <si>
    <t>17.10.410</t>
  </si>
  <si>
    <t>17.10.430</t>
  </si>
  <si>
    <t>17.12</t>
  </si>
  <si>
    <t>17.12.060</t>
  </si>
  <si>
    <t>17.12.100</t>
  </si>
  <si>
    <t>17.12.120</t>
  </si>
  <si>
    <t>17.12.140</t>
  </si>
  <si>
    <t>17.12.240</t>
  </si>
  <si>
    <t>17.20</t>
  </si>
  <si>
    <t>17.20.020</t>
  </si>
  <si>
    <t>17.20.040</t>
  </si>
  <si>
    <t>17.20.050</t>
  </si>
  <si>
    <t>17.20.060</t>
  </si>
  <si>
    <t>17.20.140</t>
  </si>
  <si>
    <t>17.40</t>
  </si>
  <si>
    <t>Reparos e conservações em massa e concreto - GRUPO 17</t>
  </si>
  <si>
    <t>17.40.010</t>
  </si>
  <si>
    <t>17.40.020</t>
  </si>
  <si>
    <t>17.40.030</t>
  </si>
  <si>
    <t>17.40.070</t>
  </si>
  <si>
    <t>17.40.110</t>
  </si>
  <si>
    <t>17.40.150</t>
  </si>
  <si>
    <t>Resina acrílica para piso de granilite</t>
  </si>
  <si>
    <t>17.40.160</t>
  </si>
  <si>
    <t>Resina epóxi para piso de granilite</t>
  </si>
  <si>
    <t>17.40.180</t>
  </si>
  <si>
    <t>Resina acrílica para degrau de granilite</t>
  </si>
  <si>
    <t>17.40.190</t>
  </si>
  <si>
    <t>Resina epóxi para degrau de granilite</t>
  </si>
  <si>
    <t>18</t>
  </si>
  <si>
    <t>REVESTIMENTO CERÂMICO</t>
  </si>
  <si>
    <t>18.05</t>
  </si>
  <si>
    <t>18.05.020</t>
  </si>
  <si>
    <t>18.06</t>
  </si>
  <si>
    <t>18.06.400</t>
  </si>
  <si>
    <t>Rejuntamento em placas cerâmicas com cimento branco, juntas acima de 3 até 5 mm</t>
  </si>
  <si>
    <t>18.06.410</t>
  </si>
  <si>
    <t>Rejuntamento em placas cerâmicas com argamassa industrializada para rejunte, juntas acima de 3 até 5 mm</t>
  </si>
  <si>
    <t>18.06.420</t>
  </si>
  <si>
    <t>Rejuntamento em placas cerâmicas com cimento branco, juntas acima de 5 até 10 mm</t>
  </si>
  <si>
    <t>18.06.430</t>
  </si>
  <si>
    <t>Rejuntamento em placas cerâmicas com argamassa industrializada para rejunte, juntas acima de 5 até 10 mm</t>
  </si>
  <si>
    <t>18.06.500</t>
  </si>
  <si>
    <t>Rejuntamento de rodapé em placas cerâmicas com cimento branco, altura até 10 cm, juntas acima de 3 até 5 mm</t>
  </si>
  <si>
    <t>18.06.510</t>
  </si>
  <si>
    <t>Rejuntamento de rodapé em placas cerâmicas com argamassa industrializada para rejunte, altura até 10 cm, juntas acima de 3 até 5 mm</t>
  </si>
  <si>
    <t>18.06.520</t>
  </si>
  <si>
    <t>Rejuntamento de rodapé em placas cerâmicas com cimento branco, altura até 10 cm, juntas acima de 5 até 10 mm</t>
  </si>
  <si>
    <t>18.06.530</t>
  </si>
  <si>
    <t>Rejuntamento de rodapé em placas cerâmicas com argamassa industrializada para rejunte, altura até 10 cm, juntas acima de 5 até 10 mm</t>
  </si>
  <si>
    <t>18.07</t>
  </si>
  <si>
    <t>18.07.020</t>
  </si>
  <si>
    <t>Placa cerâmica não esmaltada extrudada de alta resistência química e mecânica, espessura de 9 mm, uso industrial, assentado com argamassa química bicomponente</t>
  </si>
  <si>
    <t>18.07.040</t>
  </si>
  <si>
    <t>Placa cerâmica não esmaltada extrudada de alta resistência química e mecânica, espessura de 14 mm, uso industrial, assentado com argamassa química bicomponente</t>
  </si>
  <si>
    <t>18.07.080</t>
  </si>
  <si>
    <t>Rodapé em placa cerâmica não esmaltada extrudada de alta resistência química e mecânica, altura de 10 cm, uso industrial, assentado com argamassa química bicomponente</t>
  </si>
  <si>
    <t>18.07.160</t>
  </si>
  <si>
    <t>18.07.170</t>
  </si>
  <si>
    <t>18.07.210</t>
  </si>
  <si>
    <t>18.07.230</t>
  </si>
  <si>
    <t>18.07.250</t>
  </si>
  <si>
    <t>18.07.310</t>
  </si>
  <si>
    <t>18.08</t>
  </si>
  <si>
    <t>18.08.090</t>
  </si>
  <si>
    <t>18.08.100</t>
  </si>
  <si>
    <t>18.08.110</t>
  </si>
  <si>
    <t>18.08.120</t>
  </si>
  <si>
    <t>18.08.130</t>
  </si>
  <si>
    <t>18.08.140</t>
  </si>
  <si>
    <t>18.08.170</t>
  </si>
  <si>
    <t>18.08.180</t>
  </si>
  <si>
    <t>18.11</t>
  </si>
  <si>
    <t>18.12</t>
  </si>
  <si>
    <t>18.12.020</t>
  </si>
  <si>
    <t>18.12.120</t>
  </si>
  <si>
    <t>18.13</t>
  </si>
  <si>
    <t>18.13.010</t>
  </si>
  <si>
    <t>19</t>
  </si>
  <si>
    <t>REVESTIMENTO EM PEDRA</t>
  </si>
  <si>
    <t>19.01</t>
  </si>
  <si>
    <t>19.01.010</t>
  </si>
  <si>
    <t>19.01.020</t>
  </si>
  <si>
    <t>19.01.040</t>
  </si>
  <si>
    <t>19.01.060</t>
  </si>
  <si>
    <t>19.01.120</t>
  </si>
  <si>
    <t>19.01.320</t>
  </si>
  <si>
    <t>19.01.390</t>
  </si>
  <si>
    <t>19.01.410</t>
  </si>
  <si>
    <t>19.01.420</t>
  </si>
  <si>
    <t>19.01.430</t>
  </si>
  <si>
    <t>19.01.440</t>
  </si>
  <si>
    <t>19.02</t>
  </si>
  <si>
    <t>19.02.020</t>
  </si>
  <si>
    <t>19.02.040</t>
  </si>
  <si>
    <t>19.02.060</t>
  </si>
  <si>
    <t>19.02.080</t>
  </si>
  <si>
    <t>19.02.220</t>
  </si>
  <si>
    <t>19.02.240</t>
  </si>
  <si>
    <t>19.02.250</t>
  </si>
  <si>
    <t>19.03</t>
  </si>
  <si>
    <t>19.03.020</t>
  </si>
  <si>
    <t>19.03.060</t>
  </si>
  <si>
    <t>19.03.090</t>
  </si>
  <si>
    <t>Revestimento em pedra Miracema</t>
  </si>
  <si>
    <t>19.03.100</t>
  </si>
  <si>
    <t>19.03.110</t>
  </si>
  <si>
    <t>19.03.220</t>
  </si>
  <si>
    <t>19.03.260</t>
  </si>
  <si>
    <t>19.03.270</t>
  </si>
  <si>
    <t>19.03.290</t>
  </si>
  <si>
    <t>19.20</t>
  </si>
  <si>
    <t>Reparos, conservações e complementos - GRUPO 19</t>
  </si>
  <si>
    <t>19.20.020</t>
  </si>
  <si>
    <t>20</t>
  </si>
  <si>
    <t>REVESTIMENTO EM MADEIRA</t>
  </si>
  <si>
    <t>20.01</t>
  </si>
  <si>
    <t>20.01.040</t>
  </si>
  <si>
    <t>20.03</t>
  </si>
  <si>
    <t>20.03.010</t>
  </si>
  <si>
    <t>20.04</t>
  </si>
  <si>
    <t>20.04.020</t>
  </si>
  <si>
    <t>20.10</t>
  </si>
  <si>
    <t>20.10.040</t>
  </si>
  <si>
    <t>20.10.120</t>
  </si>
  <si>
    <t>20.20</t>
  </si>
  <si>
    <t>Reparos, conservações e complementos - GRUPO 20</t>
  </si>
  <si>
    <t>20.20.020</t>
  </si>
  <si>
    <t>20.20.040</t>
  </si>
  <si>
    <t>20.20.100</t>
  </si>
  <si>
    <t>20.20.200</t>
  </si>
  <si>
    <t>20.20.220</t>
  </si>
  <si>
    <t>21</t>
  </si>
  <si>
    <t>21.01</t>
  </si>
  <si>
    <t>21.01.100</t>
  </si>
  <si>
    <t>21.02</t>
  </si>
  <si>
    <t>21.02.050</t>
  </si>
  <si>
    <t>21.02.060</t>
  </si>
  <si>
    <t>21.02.271</t>
  </si>
  <si>
    <t>21.02.281</t>
  </si>
  <si>
    <t>21.02.291</t>
  </si>
  <si>
    <t>21.02.310</t>
  </si>
  <si>
    <t>21.02.311</t>
  </si>
  <si>
    <t>21.03</t>
  </si>
  <si>
    <t>21.03.010</t>
  </si>
  <si>
    <t>21.03.090</t>
  </si>
  <si>
    <t>21.03.151</t>
  </si>
  <si>
    <t>21.04</t>
  </si>
  <si>
    <t>21.04.100</t>
  </si>
  <si>
    <t>21.04.110</t>
  </si>
  <si>
    <t>21.05</t>
  </si>
  <si>
    <t>21.05.010</t>
  </si>
  <si>
    <t>21.07</t>
  </si>
  <si>
    <t>21.07.010</t>
  </si>
  <si>
    <t>21.10</t>
  </si>
  <si>
    <t>21.10.050</t>
  </si>
  <si>
    <t>21.10.051</t>
  </si>
  <si>
    <t>21.10.061</t>
  </si>
  <si>
    <t>21.10.071</t>
  </si>
  <si>
    <t>21.10.081</t>
  </si>
  <si>
    <t>21.10.210</t>
  </si>
  <si>
    <t>21.10.220</t>
  </si>
  <si>
    <t>21.10.250</t>
  </si>
  <si>
    <t>21.11</t>
  </si>
  <si>
    <t>21.11.050</t>
  </si>
  <si>
    <t>21.11.131</t>
  </si>
  <si>
    <t>21.20</t>
  </si>
  <si>
    <t>Reparos, conservações e complementos - GRUPO 21</t>
  </si>
  <si>
    <t>21.20.020</t>
  </si>
  <si>
    <t>21.20.040</t>
  </si>
  <si>
    <t>21.20.050</t>
  </si>
  <si>
    <t>21.20.060</t>
  </si>
  <si>
    <t>21.20.100</t>
  </si>
  <si>
    <t>21.20.300</t>
  </si>
  <si>
    <t>Fita adesiva antiderrapante com largura de 5 cm</t>
  </si>
  <si>
    <t>21.20.302</t>
  </si>
  <si>
    <t>21.20.410</t>
  </si>
  <si>
    <t>Cantoneira de sobrepor em PVC de 4 x 4 cm</t>
  </si>
  <si>
    <t>21.20.460</t>
  </si>
  <si>
    <t>22</t>
  </si>
  <si>
    <t>FORRO, BRISE E FACHADA</t>
  </si>
  <si>
    <t>22.01</t>
  </si>
  <si>
    <t>22.01.010</t>
  </si>
  <si>
    <t>22.01.020</t>
  </si>
  <si>
    <t>22.01.080</t>
  </si>
  <si>
    <t>22.01.210</t>
  </si>
  <si>
    <t>22.01.220</t>
  </si>
  <si>
    <t>22.01.240</t>
  </si>
  <si>
    <t>22.02</t>
  </si>
  <si>
    <t>22.02.010</t>
  </si>
  <si>
    <t>22.02.030</t>
  </si>
  <si>
    <t>22.02.100</t>
  </si>
  <si>
    <t>22.02.190</t>
  </si>
  <si>
    <t>22.03</t>
  </si>
  <si>
    <t>22.03.020</t>
  </si>
  <si>
    <t>22.03.030</t>
  </si>
  <si>
    <t>22.03.040</t>
  </si>
  <si>
    <t>22.03.050</t>
  </si>
  <si>
    <t>22.03.070</t>
  </si>
  <si>
    <t>22.03.140</t>
  </si>
  <si>
    <t>22.04</t>
  </si>
  <si>
    <t>22.04.020</t>
  </si>
  <si>
    <t>22.06</t>
  </si>
  <si>
    <t>Brise-soleil</t>
  </si>
  <si>
    <t>22.06.130</t>
  </si>
  <si>
    <t>22.06.230</t>
  </si>
  <si>
    <t>Brise metálico fixo e linear em chapa lisa aluzinc pré-pintada, largura frontal de 30 mm</t>
  </si>
  <si>
    <t>22.06.240</t>
  </si>
  <si>
    <t>Brise metálico fixo em chapa lisa aluzinc pré-pintada, formato ogiva, lâmina frontal de 200 mm</t>
  </si>
  <si>
    <t>22.06.250</t>
  </si>
  <si>
    <t>Brise metálico curvo e móvel termoacústico em chapa lisa aluzinc pré-pintada</t>
  </si>
  <si>
    <t>22.06.300</t>
  </si>
  <si>
    <t>Brise metálico curvo e móvel em chapa microperfurada de alumínio pré-pintada</t>
  </si>
  <si>
    <t>22.06.330</t>
  </si>
  <si>
    <t>Brise metálico fixo e linear em chapa lisa em alumínio pré-pintada, largura frontal de 30 mm</t>
  </si>
  <si>
    <t>22.06.340</t>
  </si>
  <si>
    <t>Brise metálico fixo em chapa lisa alumínio pré-pintada, formato ogiva, lâmina frontal de 200 mm</t>
  </si>
  <si>
    <t>22.06.350</t>
  </si>
  <si>
    <t>Brise metálico curvo e móvel termoacústico em chapa lisa de alumínio pré-pintada</t>
  </si>
  <si>
    <t>22.20</t>
  </si>
  <si>
    <t>Reparos, conservações e complementos - GRUPO 22</t>
  </si>
  <si>
    <t>22.20.010</t>
  </si>
  <si>
    <t>22.20.020</t>
  </si>
  <si>
    <t>22.20.040</t>
  </si>
  <si>
    <t>22.20.050</t>
  </si>
  <si>
    <t>22.20.090</t>
  </si>
  <si>
    <t>23</t>
  </si>
  <si>
    <t>ESQUADRIA, MARCENARIA E ELEMENTO EM MADEIRA</t>
  </si>
  <si>
    <t>23.01</t>
  </si>
  <si>
    <t>23.01.050</t>
  </si>
  <si>
    <t>23.01.060</t>
  </si>
  <si>
    <t>23.02</t>
  </si>
  <si>
    <t>23.02.010</t>
  </si>
  <si>
    <t>23.02.030</t>
  </si>
  <si>
    <t>Porta macho e fêmea com batente de madeira - 70 x 210 cm</t>
  </si>
  <si>
    <t>23.02.040</t>
  </si>
  <si>
    <t>Porta macho e fêmea com batente de madeira - 80 x 210 cm</t>
  </si>
  <si>
    <t>23.02.050</t>
  </si>
  <si>
    <t>Porta macho e fêmea com batente de madeira - 90 x 210 cm</t>
  </si>
  <si>
    <t>23.02.060</t>
  </si>
  <si>
    <t>Porta macho e fêmea com batente de madeira - 120 x 210 cm</t>
  </si>
  <si>
    <t>23.04</t>
  </si>
  <si>
    <t>23.04.070</t>
  </si>
  <si>
    <t>Porta em laminado fenólico melamínico com batente em alumínio - 80 x 180 cm</t>
  </si>
  <si>
    <t>23.04.080</t>
  </si>
  <si>
    <t>Porta em laminado fenólico melamínico com batente em alumínio - 60 x 160 cm</t>
  </si>
  <si>
    <t>23.04.090</t>
  </si>
  <si>
    <t>Porta em laminado fenólico melamínico com acabamento liso, batente de madeira sem revestimento - 70 x 210 cm</t>
  </si>
  <si>
    <t>23.04.100</t>
  </si>
  <si>
    <t>Porta em laminado fenólico melamínico com acabamento liso, batente de madeira sem revestimento - 80 x 210 cm</t>
  </si>
  <si>
    <t>23.04.110</t>
  </si>
  <si>
    <t>Porta em laminado fenólico melamínico com acabamento liso, batente de madeira sem revestimento - 90 x 210 cm</t>
  </si>
  <si>
    <t>23.04.120</t>
  </si>
  <si>
    <t>Porta em laminado fenólico melamínico com acabamento liso, batente de madeira sem revestimento - 120 x 210 cm</t>
  </si>
  <si>
    <t>23.04.130</t>
  </si>
  <si>
    <t>Porta em laminado fenólico melamínico com acabamento liso, batente de madeira sem revestimento - 140 x 210 cm</t>
  </si>
  <si>
    <t>23.04.140</t>
  </si>
  <si>
    <t>23.04.570</t>
  </si>
  <si>
    <t>Porta em laminado melamínico estrutural com acabamento texturizado, batente em alumínio com ferragens - 60 x 180 cm</t>
  </si>
  <si>
    <t>23.04.580</t>
  </si>
  <si>
    <t>Porta em laminado fenólico melamínico com acabamento liso, batente metálico - 60 x 160 cm</t>
  </si>
  <si>
    <t>23.04.590</t>
  </si>
  <si>
    <t>Porta em laminado fenólico melamínico com acabamento liso, batente metálico - 70 x 210 cm</t>
  </si>
  <si>
    <t>23.04.600</t>
  </si>
  <si>
    <t>Porta em laminado fenólico melamínico com acabamento liso, batente metálico - 80 x 210 cm</t>
  </si>
  <si>
    <t>23.04.610</t>
  </si>
  <si>
    <t>Porta em laminado fenólico melamínico com acabamento liso, batente metálico - 90 x 210 cm</t>
  </si>
  <si>
    <t>23.04.620</t>
  </si>
  <si>
    <t>Porta em laminado fenólico melamínico com acabamento liso, batente metálico - 120 x 210 cm</t>
  </si>
  <si>
    <t>23.08</t>
  </si>
  <si>
    <t>23.08.010</t>
  </si>
  <si>
    <t>23.08.020</t>
  </si>
  <si>
    <t>23.08.030</t>
  </si>
  <si>
    <t>23.08.040</t>
  </si>
  <si>
    <t>23.08.060</t>
  </si>
  <si>
    <t>23.08.080</t>
  </si>
  <si>
    <t>23.08.100</t>
  </si>
  <si>
    <t>23.08.110</t>
  </si>
  <si>
    <t>23.08.160</t>
  </si>
  <si>
    <t>Porta lisa com balcão, batente de madeira, completa - 80 x 210 cm</t>
  </si>
  <si>
    <t>23.08.170</t>
  </si>
  <si>
    <t>23.08.210</t>
  </si>
  <si>
    <t>23.08.220</t>
  </si>
  <si>
    <t>23.08.320</t>
  </si>
  <si>
    <t>23.08.380</t>
  </si>
  <si>
    <t>23.09</t>
  </si>
  <si>
    <t>23.09.010</t>
  </si>
  <si>
    <t>23.09.020</t>
  </si>
  <si>
    <t>Porta lisa com batente madeira - 60 x 210 cm</t>
  </si>
  <si>
    <t>23.09.030</t>
  </si>
  <si>
    <t>Porta lisa com batente madeira - 70 x 210 cm</t>
  </si>
  <si>
    <t>23.09.040</t>
  </si>
  <si>
    <t>Porta lisa com batente madeira - 80 x 210 cm</t>
  </si>
  <si>
    <t>23.09.050</t>
  </si>
  <si>
    <t>Porta lisa com batente madeira - 90 x 210 cm</t>
  </si>
  <si>
    <t>23.09.052</t>
  </si>
  <si>
    <t>23.09.060</t>
  </si>
  <si>
    <t>Porta lisa com batente madeira - 120 x 210 cm</t>
  </si>
  <si>
    <t>23.09.100</t>
  </si>
  <si>
    <t>Porta lisa com batente madeira - 160 x 210 cm</t>
  </si>
  <si>
    <t>23.09.420</t>
  </si>
  <si>
    <t>Porta lisa com batente em alumínio, largura 60 cm, altura de 105 a 200 cm</t>
  </si>
  <si>
    <t>23.09.430</t>
  </si>
  <si>
    <t>Porta lisa com batente em alumínio, largura 80 cm, altura de 105 a 200 cm</t>
  </si>
  <si>
    <t>23.09.440</t>
  </si>
  <si>
    <t>Porta lisa com batente em alumínio, largura 90 cm, altura de 105 a 200 cm</t>
  </si>
  <si>
    <t>23.09.520</t>
  </si>
  <si>
    <t>Porta lisa com batente metálico - 60 x 160 cm</t>
  </si>
  <si>
    <t>23.09.530</t>
  </si>
  <si>
    <t>Porta lisa com batente metálico - 80 x 160 cm</t>
  </si>
  <si>
    <t>23.09.540</t>
  </si>
  <si>
    <t>Porta lisa com batente metálico - 70 x 210 cm</t>
  </si>
  <si>
    <t>23.09.550</t>
  </si>
  <si>
    <t>Porta lisa com batente metálico - 80 x 210 cm</t>
  </si>
  <si>
    <t>23.09.560</t>
  </si>
  <si>
    <t>Porta lisa com batente metálico - 90 x 210 cm</t>
  </si>
  <si>
    <t>23.09.570</t>
  </si>
  <si>
    <t>Porta lisa com batente metálico - 120 x 210 cm</t>
  </si>
  <si>
    <t>23.09.590</t>
  </si>
  <si>
    <t>Porta lisa com batente metálico - 160 x 210 cm</t>
  </si>
  <si>
    <t>23.09.600</t>
  </si>
  <si>
    <t>Porta lisa com batente metálico - 60 x 180 cm</t>
  </si>
  <si>
    <t>23.09.610</t>
  </si>
  <si>
    <t>Porta lisa com batente metálico - 60 x 210 cm</t>
  </si>
  <si>
    <t>23.09.630</t>
  </si>
  <si>
    <t>23.11</t>
  </si>
  <si>
    <t>23.11.010</t>
  </si>
  <si>
    <t>23.11.030</t>
  </si>
  <si>
    <t>Porta lisa para acabamento em verniz, com batente de madeira - 70 x 210 cm</t>
  </si>
  <si>
    <t>23.11.040</t>
  </si>
  <si>
    <t>Porta lisa para acabamento em verniz, com batente de madeira - 80 x 210 cm</t>
  </si>
  <si>
    <t>23.11.050</t>
  </si>
  <si>
    <t>Porta lisa para acabamento em verniz, com batente de madeira - 90 x 210 cm</t>
  </si>
  <si>
    <t>23.12</t>
  </si>
  <si>
    <t>23.12.001</t>
  </si>
  <si>
    <t>Porta lisa de madeira, interna "PIM", para acabamento em pintura, padrão dimensional médio, com ferragens, completo - 80 x 210 cm</t>
  </si>
  <si>
    <t>23.13</t>
  </si>
  <si>
    <t>23.13.001</t>
  </si>
  <si>
    <t>Porta lisa de madeira, interna "PIM", para acabamento em pintura, padrão dimensional médio/pesado, com ferragens, completo - 80 x 210 cm</t>
  </si>
  <si>
    <t>23.13.002</t>
  </si>
  <si>
    <t>Porta lisa de madeira, interna "PIM", para acabamento em pintura, padrão dimensional médio/pesado, com ferragens, completo - 90 x 210 cm</t>
  </si>
  <si>
    <t>23.13.020</t>
  </si>
  <si>
    <t>Porta lisa de madeira, interna, resistente a umidade "PIM RU", para acabamento em pintura, padrão dimensional médio/pesado, com ferragens, completo - 80 x 210 cm</t>
  </si>
  <si>
    <t>23.13.040</t>
  </si>
  <si>
    <t>Porta lisa de madeira, interna, resistente a umidade "PIM RU", para acabamento revestido ou em pintura, para divisória sanitária, padrão dimensional médio/pesado, com ferragens, completo - 80 x 190 cm</t>
  </si>
  <si>
    <t>23.13.052</t>
  </si>
  <si>
    <t>Porta lisa de madeira, interna, resistente a umidade "PIM RU", para acabamento em pintura, tipo acessível, padrão dimensional médio/pesado, com ferragens, completo - 90 x 210 cm</t>
  </si>
  <si>
    <t>23.13.064</t>
  </si>
  <si>
    <t>Porta lisa de madeira, interna, resistente a umidade "PIM RU", para acabamento em pintura, de correr ou deslizante, tipo acessível, padrão dimensional pesado, com sistema deslizante e ferragens, completo - 100 x 210 cm</t>
  </si>
  <si>
    <t>23.20</t>
  </si>
  <si>
    <t>Reparos, conservações e complementos - GRUPO 23</t>
  </si>
  <si>
    <t>23.20.020</t>
  </si>
  <si>
    <t>23.20.040</t>
  </si>
  <si>
    <t>23.20.060</t>
  </si>
  <si>
    <t>23.20.100</t>
  </si>
  <si>
    <t>23.20.110</t>
  </si>
  <si>
    <t>23.20.120</t>
  </si>
  <si>
    <t>23.20.140</t>
  </si>
  <si>
    <t>23.20.160</t>
  </si>
  <si>
    <t>23.20.170</t>
  </si>
  <si>
    <t>23.20.180</t>
  </si>
  <si>
    <t>23.20.310</t>
  </si>
  <si>
    <t>23.20.320</t>
  </si>
  <si>
    <t>23.20.330</t>
  </si>
  <si>
    <t>23.20.340</t>
  </si>
  <si>
    <t>23.20.450</t>
  </si>
  <si>
    <t>23.20.460</t>
  </si>
  <si>
    <t>23.20.550</t>
  </si>
  <si>
    <t>23.20.600</t>
  </si>
  <si>
    <t>24</t>
  </si>
  <si>
    <t>ESQUADRIA, SERRALHERIA E ELEMENTO EM FERRO</t>
  </si>
  <si>
    <t>24.01</t>
  </si>
  <si>
    <t>24.01.010</t>
  </si>
  <si>
    <t>24.01.030</t>
  </si>
  <si>
    <t>24.01.070</t>
  </si>
  <si>
    <t>24.01.080</t>
  </si>
  <si>
    <t>24.01.090</t>
  </si>
  <si>
    <t>24.01.100</t>
  </si>
  <si>
    <t>24.01.110</t>
  </si>
  <si>
    <t>24.01.120</t>
  </si>
  <si>
    <t>24.01.180</t>
  </si>
  <si>
    <t>24.01.190</t>
  </si>
  <si>
    <t>24.01.200</t>
  </si>
  <si>
    <t>24.01.280</t>
  </si>
  <si>
    <t>24.02</t>
  </si>
  <si>
    <t>24.02.010</t>
  </si>
  <si>
    <t>24.02.020</t>
  </si>
  <si>
    <t>24.02.040</t>
  </si>
  <si>
    <t>24.02.050</t>
  </si>
  <si>
    <t>24.02.052</t>
  </si>
  <si>
    <t>24.02.054</t>
  </si>
  <si>
    <t>24.02.056</t>
  </si>
  <si>
    <t>24.02.058</t>
  </si>
  <si>
    <t>Porta corta-fogo classe P.120 de 90 x 210 cm, com uma folha de abrir, completa</t>
  </si>
  <si>
    <t>24.02.060</t>
  </si>
  <si>
    <t>24.02.070</t>
  </si>
  <si>
    <t>24.02.080</t>
  </si>
  <si>
    <t>24.02.100</t>
  </si>
  <si>
    <t>24.02.270</t>
  </si>
  <si>
    <t>24.02.280</t>
  </si>
  <si>
    <t>24.02.290</t>
  </si>
  <si>
    <t>24.02.410</t>
  </si>
  <si>
    <t>24.02.430</t>
  </si>
  <si>
    <t>24.02.450</t>
  </si>
  <si>
    <t>24.02.460</t>
  </si>
  <si>
    <t>24.02.470</t>
  </si>
  <si>
    <t>24.02.480</t>
  </si>
  <si>
    <t>24.02.490</t>
  </si>
  <si>
    <t>24.02.590</t>
  </si>
  <si>
    <t>24.02.630</t>
  </si>
  <si>
    <t>24.02.810</t>
  </si>
  <si>
    <t>24.02.840</t>
  </si>
  <si>
    <t>24.02.900</t>
  </si>
  <si>
    <t>24.02.930</t>
  </si>
  <si>
    <t>24.03</t>
  </si>
  <si>
    <t>24.03.040</t>
  </si>
  <si>
    <t>24.03.060</t>
  </si>
  <si>
    <t>24.03.080</t>
  </si>
  <si>
    <t>24.03.100</t>
  </si>
  <si>
    <t>24.03.200</t>
  </si>
  <si>
    <t>24.03.210</t>
  </si>
  <si>
    <t>24.03.290</t>
  </si>
  <si>
    <t>24.03.300</t>
  </si>
  <si>
    <t>24.03.310</t>
  </si>
  <si>
    <t>24.03.320</t>
  </si>
  <si>
    <t>24.03.340</t>
  </si>
  <si>
    <t>24.03.410</t>
  </si>
  <si>
    <t>24.03.680</t>
  </si>
  <si>
    <t>24.03.690</t>
  </si>
  <si>
    <t>24.03.930</t>
  </si>
  <si>
    <t>24.04</t>
  </si>
  <si>
    <t>24.04.150</t>
  </si>
  <si>
    <t>24.04.220</t>
  </si>
  <si>
    <t>24.04.230</t>
  </si>
  <si>
    <t>24.04.240</t>
  </si>
  <si>
    <t>24.04.250</t>
  </si>
  <si>
    <t>24.04.260</t>
  </si>
  <si>
    <t>24.04.270</t>
  </si>
  <si>
    <t>24.04.280</t>
  </si>
  <si>
    <t>24.04.300</t>
  </si>
  <si>
    <t>24.04.310</t>
  </si>
  <si>
    <t>24.04.320</t>
  </si>
  <si>
    <t>24.04.330</t>
  </si>
  <si>
    <t>24.04.340</t>
  </si>
  <si>
    <t>24.04.350</t>
  </si>
  <si>
    <t>24.04.360</t>
  </si>
  <si>
    <t>24.04.370</t>
  </si>
  <si>
    <t>24.04.380</t>
  </si>
  <si>
    <t>24.04.400</t>
  </si>
  <si>
    <t>24.04.410</t>
  </si>
  <si>
    <t>24.04.420</t>
  </si>
  <si>
    <t>24.04.430</t>
  </si>
  <si>
    <t>24.04.610</t>
  </si>
  <si>
    <t>24.04.620</t>
  </si>
  <si>
    <t>24.04.630</t>
  </si>
  <si>
    <t>24.06</t>
  </si>
  <si>
    <t>Esquadria, serralheria e elemento em ferro.</t>
  </si>
  <si>
    <t>24.06.030</t>
  </si>
  <si>
    <t>Guarda-corpo com vidro de 8mm, em tubo de aço galvanizado, diâmetro 1 1/2´</t>
  </si>
  <si>
    <t>24.07</t>
  </si>
  <si>
    <t>Portas, portões e gradis.</t>
  </si>
  <si>
    <t>24.07.030</t>
  </si>
  <si>
    <t>24.07.040</t>
  </si>
  <si>
    <t>24.08</t>
  </si>
  <si>
    <t>24.08.020</t>
  </si>
  <si>
    <t>24.08.040</t>
  </si>
  <si>
    <t>Corrimão em tubo de aço inoxidável escovado, diâmetro de 1 1/2´ e montantes com diâmetro de 2´</t>
  </si>
  <si>
    <t>24.20</t>
  </si>
  <si>
    <t>Reparos, conservações e complementos - GRUPO 24</t>
  </si>
  <si>
    <t>24.20.020</t>
  </si>
  <si>
    <t>24.20.040</t>
  </si>
  <si>
    <t>24.20.060</t>
  </si>
  <si>
    <t>24.20.090</t>
  </si>
  <si>
    <t>24.20.100</t>
  </si>
  <si>
    <t>24.20.120</t>
  </si>
  <si>
    <t>24.20.140</t>
  </si>
  <si>
    <t>24.20.200</t>
  </si>
  <si>
    <t>24.20.230</t>
  </si>
  <si>
    <t>24.20.270</t>
  </si>
  <si>
    <t>24.20.300</t>
  </si>
  <si>
    <t>24.20.310</t>
  </si>
  <si>
    <t>25</t>
  </si>
  <si>
    <t>ESQUADRIA, SERRALHERIA E ELEMENTO EM ALUMÍNIO</t>
  </si>
  <si>
    <t>25.01</t>
  </si>
  <si>
    <t>25.01.020</t>
  </si>
  <si>
    <t>25.01.030</t>
  </si>
  <si>
    <t>25.01.040</t>
  </si>
  <si>
    <t>25.01.050</t>
  </si>
  <si>
    <t>Caixilho em alumínio maximar com vidro, linha comercial</t>
  </si>
  <si>
    <t>25.01.060</t>
  </si>
  <si>
    <t>25.01.070</t>
  </si>
  <si>
    <t>Caixilho em alumínio de correr com vidro, linha comercial</t>
  </si>
  <si>
    <t>25.01.080</t>
  </si>
  <si>
    <t>25.01.090</t>
  </si>
  <si>
    <t>Caixilho em alumínio tipo veneziana com vidro, linha comercial</t>
  </si>
  <si>
    <t>25.01.100</t>
  </si>
  <si>
    <t>25.01.110</t>
  </si>
  <si>
    <t>25.01.120</t>
  </si>
  <si>
    <t>25.01.240</t>
  </si>
  <si>
    <t>25.01.380</t>
  </si>
  <si>
    <t>25.01.400</t>
  </si>
  <si>
    <t>25.01.410</t>
  </si>
  <si>
    <t>25.01.430</t>
  </si>
  <si>
    <t>25.01.440</t>
  </si>
  <si>
    <t>25.01.450</t>
  </si>
  <si>
    <t>25.01.460</t>
  </si>
  <si>
    <t>Gradil em alumínio natural, sob medida</t>
  </si>
  <si>
    <t>25.01.470</t>
  </si>
  <si>
    <t>25.01.480</t>
  </si>
  <si>
    <t>Caixilho em alumínio com pintura eletrostática, basculante, sob medida - branco</t>
  </si>
  <si>
    <t>25.01.490</t>
  </si>
  <si>
    <t>Caixilho em alumínio com pintura eletrostática, maximar, sob medida - branco</t>
  </si>
  <si>
    <t>25.01.500</t>
  </si>
  <si>
    <t>25.01.510</t>
  </si>
  <si>
    <t>25.01.520</t>
  </si>
  <si>
    <t>25.01.530</t>
  </si>
  <si>
    <t>25.02</t>
  </si>
  <si>
    <t>25.02.010</t>
  </si>
  <si>
    <t>25.02.020</t>
  </si>
  <si>
    <t>25.02.040</t>
  </si>
  <si>
    <t>25.02.050</t>
  </si>
  <si>
    <t>25.02.060</t>
  </si>
  <si>
    <t>25.02.070</t>
  </si>
  <si>
    <t>25.02.110</t>
  </si>
  <si>
    <t>25.02.230</t>
  </si>
  <si>
    <t>25.02.240</t>
  </si>
  <si>
    <t>25.02.250</t>
  </si>
  <si>
    <t>25.02.260</t>
  </si>
  <si>
    <t>25.02.300</t>
  </si>
  <si>
    <t>25.03</t>
  </si>
  <si>
    <t>25.03.100</t>
  </si>
  <si>
    <t>25.20</t>
  </si>
  <si>
    <t>Reparos, conservações e complementos - GRUPO 25</t>
  </si>
  <si>
    <t>25.20.020</t>
  </si>
  <si>
    <t>26</t>
  </si>
  <si>
    <t>ESQUADRIA E ELEMENTO EM VIDRO</t>
  </si>
  <si>
    <t>26.01</t>
  </si>
  <si>
    <t>26.01.020</t>
  </si>
  <si>
    <t>26.01.040</t>
  </si>
  <si>
    <t>26.01.060</t>
  </si>
  <si>
    <t>26.01.080</t>
  </si>
  <si>
    <t>26.01.140</t>
  </si>
  <si>
    <t>26.01.155</t>
  </si>
  <si>
    <t>26.01.160</t>
  </si>
  <si>
    <t>26.01.168</t>
  </si>
  <si>
    <t>26.01.169</t>
  </si>
  <si>
    <t>26.01.170</t>
  </si>
  <si>
    <t>26.01.190</t>
  </si>
  <si>
    <t>26.01.230</t>
  </si>
  <si>
    <t>26.01.350</t>
  </si>
  <si>
    <t>26.02</t>
  </si>
  <si>
    <t>26.02.020</t>
  </si>
  <si>
    <t>26.02.040</t>
  </si>
  <si>
    <t>26.02.060</t>
  </si>
  <si>
    <t>26.02.120</t>
  </si>
  <si>
    <t>26.02.140</t>
  </si>
  <si>
    <t>26.02.160</t>
  </si>
  <si>
    <t>26.02.170</t>
  </si>
  <si>
    <t>26.02.300</t>
  </si>
  <si>
    <t>Vidro temperado neutro verde de 10 mm</t>
  </si>
  <si>
    <t>26.03</t>
  </si>
  <si>
    <t>26.03.070</t>
  </si>
  <si>
    <t>26.03.074</t>
  </si>
  <si>
    <t>Vidro laminado temperado incolor de 16 mm</t>
  </si>
  <si>
    <t>26.03.090</t>
  </si>
  <si>
    <t>26.03.300</t>
  </si>
  <si>
    <t>Vidro laminado temperado neutro verde de 12 mm</t>
  </si>
  <si>
    <t>26.04</t>
  </si>
  <si>
    <t>26.04.010</t>
  </si>
  <si>
    <t>26.04.030</t>
  </si>
  <si>
    <t>26.20</t>
  </si>
  <si>
    <t>Reparos, conservações e complementos - GRUPO 26</t>
  </si>
  <si>
    <t>26.20.010</t>
  </si>
  <si>
    <t>26.20.020</t>
  </si>
  <si>
    <t>27</t>
  </si>
  <si>
    <t>ESQUADRIA E ELEMENTO EM MATERIAL ESPECIAL</t>
  </si>
  <si>
    <t>27.02</t>
  </si>
  <si>
    <t>27.02.050</t>
  </si>
  <si>
    <t>27.03</t>
  </si>
  <si>
    <t>27.03.030</t>
  </si>
  <si>
    <t>27.04</t>
  </si>
  <si>
    <t>27.04.040</t>
  </si>
  <si>
    <t>27.04.050</t>
  </si>
  <si>
    <t>27.04.060</t>
  </si>
  <si>
    <t>27.04.070</t>
  </si>
  <si>
    <t>28</t>
  </si>
  <si>
    <t>FERRAGEM COMPLEMENTAR PARA ESQUADRIAS</t>
  </si>
  <si>
    <t>28.01</t>
  </si>
  <si>
    <t>28.01.020</t>
  </si>
  <si>
    <t>28.01.030</t>
  </si>
  <si>
    <t>28.01.040</t>
  </si>
  <si>
    <t>28.01.050</t>
  </si>
  <si>
    <t>28.01.070</t>
  </si>
  <si>
    <t>28.01.080</t>
  </si>
  <si>
    <t>28.01.090</t>
  </si>
  <si>
    <t>28.01.146</t>
  </si>
  <si>
    <t>Fechadura eletromagnética para capacidade de atraque de 150 kgf</t>
  </si>
  <si>
    <t>28.01.150</t>
  </si>
  <si>
    <t>Fechadura elétrica de sobrepor para porta ou portão com peso até 400 kg</t>
  </si>
  <si>
    <t>28.01.160</t>
  </si>
  <si>
    <t>28.01.171</t>
  </si>
  <si>
    <t>Mola aérea para porta, com esforço acima de 60 kg até 80 kg</t>
  </si>
  <si>
    <t>28.01.180</t>
  </si>
  <si>
    <t>Mola aérea hidráulica, para porta com largura até 1,60 m</t>
  </si>
  <si>
    <t>28.01.210</t>
  </si>
  <si>
    <t>Fechadura tipo alavanca com chave para porta corta-fogo</t>
  </si>
  <si>
    <t>28.01.250</t>
  </si>
  <si>
    <t>28.01.270</t>
  </si>
  <si>
    <t>28.01.280</t>
  </si>
  <si>
    <t>28.01.290</t>
  </si>
  <si>
    <t>28.01.330</t>
  </si>
  <si>
    <t>28.01.400</t>
  </si>
  <si>
    <t>28.01.550</t>
  </si>
  <si>
    <t>Fechadura com maçaneta tipo alavanca em aço inoxidável, para porta externa</t>
  </si>
  <si>
    <t>28.05</t>
  </si>
  <si>
    <t>28.05.020</t>
  </si>
  <si>
    <t>Cadeado de latão com cilindro - trava dupla - 25/27mm</t>
  </si>
  <si>
    <t>28.05.040</t>
  </si>
  <si>
    <t>Cadeado de latão com cilindro - trava dupla - 35/36mm</t>
  </si>
  <si>
    <t>28.05.060</t>
  </si>
  <si>
    <t>Cadeado de latão com cilindro - trava dupla - 50mm</t>
  </si>
  <si>
    <t>28.05.070</t>
  </si>
  <si>
    <t>28.05.080</t>
  </si>
  <si>
    <t>28.20</t>
  </si>
  <si>
    <t>Reparos, conservações e complementos - GRUPO 28</t>
  </si>
  <si>
    <t>28.20.020</t>
  </si>
  <si>
    <t>28.20.030</t>
  </si>
  <si>
    <t>28.20.040</t>
  </si>
  <si>
    <t>28.20.050</t>
  </si>
  <si>
    <t>28.20.060</t>
  </si>
  <si>
    <t>28.20.070</t>
  </si>
  <si>
    <t>28.20.090</t>
  </si>
  <si>
    <t>28.20.170</t>
  </si>
  <si>
    <t>28.20.210</t>
  </si>
  <si>
    <t>28.20.211</t>
  </si>
  <si>
    <t>Maçaneta tipo alavanca, acionamento com chave, para porta corta-fogo</t>
  </si>
  <si>
    <t>28.20.220</t>
  </si>
  <si>
    <t>28.20.230</t>
  </si>
  <si>
    <t>28.20.360</t>
  </si>
  <si>
    <t>28.20.411</t>
  </si>
  <si>
    <t>Dobradiça em aço cromado de 3 1/2", para porta de até 21 kg</t>
  </si>
  <si>
    <t>28.20.412</t>
  </si>
  <si>
    <t>Dobradiça em aço inoxidável de 3" x 2 1/2", para porta de até 25 kg</t>
  </si>
  <si>
    <t>28.20.413</t>
  </si>
  <si>
    <t>Dobradiça em latão cromado reforçada de 3 1/2" x 3", para porta de até 35 kg</t>
  </si>
  <si>
    <t>28.20.430</t>
  </si>
  <si>
    <t>Dobradiça em latão cromado, com mola tipo vai e vem, de 3"</t>
  </si>
  <si>
    <t>28.20.510</t>
  </si>
  <si>
    <t>28.20.550</t>
  </si>
  <si>
    <t>28.20.590</t>
  </si>
  <si>
    <t>28.20.600</t>
  </si>
  <si>
    <t>Fechadura de centro com cilindro para porta em vidro temperado</t>
  </si>
  <si>
    <t>28.20.650</t>
  </si>
  <si>
    <t>28.20.750</t>
  </si>
  <si>
    <t>28.20.760</t>
  </si>
  <si>
    <t>28.20.770</t>
  </si>
  <si>
    <t>28.20.800</t>
  </si>
  <si>
    <t>28.20.810</t>
  </si>
  <si>
    <t>28.20.820</t>
  </si>
  <si>
    <t>Barra antipânico de sobrepor com maçaneta e chave, para porta em vidro de 1 folha</t>
  </si>
  <si>
    <t>28.20.830</t>
  </si>
  <si>
    <t>Barra antipânico de sobrepor com maçaneta e chave, para porta dupla em vidro</t>
  </si>
  <si>
    <t>28.20.840</t>
  </si>
  <si>
    <t>Barra antipânico para porta dupla com travamentos horizontal e vertical completa, com maçaneta tipo alavanca e chave, para vãos de 1,40 a 1,60 m</t>
  </si>
  <si>
    <t>28.20.850</t>
  </si>
  <si>
    <t>Barra antipânico para porta dupla com travamentos horizontal e vertical completa, com maçaneta tipo alavanca e chave, para vãos de 1,70 a 2,60 m</t>
  </si>
  <si>
    <t>29</t>
  </si>
  <si>
    <t>INSERTE METÁLICO</t>
  </si>
  <si>
    <t>29.01</t>
  </si>
  <si>
    <t>29.01.020</t>
  </si>
  <si>
    <t>29.01.030</t>
  </si>
  <si>
    <t>29.01.040</t>
  </si>
  <si>
    <t>29.01.210</t>
  </si>
  <si>
    <t>29.01.230</t>
  </si>
  <si>
    <t>29.03</t>
  </si>
  <si>
    <t>29.03.010</t>
  </si>
  <si>
    <t>29.03.020</t>
  </si>
  <si>
    <t>29.03.030</t>
  </si>
  <si>
    <t>29.03.040</t>
  </si>
  <si>
    <t>29.20</t>
  </si>
  <si>
    <t>Reparos, conservações e complementos - GRUPO 29</t>
  </si>
  <si>
    <t>29.20.030</t>
  </si>
  <si>
    <t>30</t>
  </si>
  <si>
    <t>30.01</t>
  </si>
  <si>
    <t>30.01.010</t>
  </si>
  <si>
    <t>Barra de apoio reta, para pessoas com mobilidade reduzida, em tubo de aço inoxidável de 1 1/2´</t>
  </si>
  <si>
    <t>30.01.020</t>
  </si>
  <si>
    <t>30.01.030</t>
  </si>
  <si>
    <t>30.01.050</t>
  </si>
  <si>
    <t>30.01.080</t>
  </si>
  <si>
    <t>30.01.090</t>
  </si>
  <si>
    <t>Barra de apoio em ângulo de 90°, para pessoas com mobilidade reduzida, em tubo de alumínio de 800 x 800 mm, acabamento com pintura epóxi</t>
  </si>
  <si>
    <t>30.01.110</t>
  </si>
  <si>
    <t>Barra de proteção para sifão, para pessoas com mobilidade reduzida, em tubo de alumínio, acabamento com pintura epóxi</t>
  </si>
  <si>
    <t>30.01.120</t>
  </si>
  <si>
    <t>30.01.130</t>
  </si>
  <si>
    <t>30.03</t>
  </si>
  <si>
    <t>30.03.030</t>
  </si>
  <si>
    <t>30.03.040</t>
  </si>
  <si>
    <t>30.04</t>
  </si>
  <si>
    <t>30.04.010</t>
  </si>
  <si>
    <t>30.04.020</t>
  </si>
  <si>
    <t>30.04.030</t>
  </si>
  <si>
    <t>30.04.040</t>
  </si>
  <si>
    <t>30.04.060</t>
  </si>
  <si>
    <t>30.04.070</t>
  </si>
  <si>
    <t>30.04.090</t>
  </si>
  <si>
    <t>30.04.100</t>
  </si>
  <si>
    <t>30.06</t>
  </si>
  <si>
    <t>30.06.010</t>
  </si>
  <si>
    <t>Placa para sinalização tátil (início ou final) em braile para corrimão</t>
  </si>
  <si>
    <t>30.06.020</t>
  </si>
  <si>
    <t>Placa para sinalização tátil (pavimento) em braile para corrimão</t>
  </si>
  <si>
    <t>30.06.030</t>
  </si>
  <si>
    <t>30.06.050</t>
  </si>
  <si>
    <t>30.06.080</t>
  </si>
  <si>
    <t>30.06.090</t>
  </si>
  <si>
    <t>30.06.100</t>
  </si>
  <si>
    <t>30.06.110</t>
  </si>
  <si>
    <t>30.06.132</t>
  </si>
  <si>
    <t>Placa de sinalização tátil em poliestireno com alto relevo em braile, para identificação de pavimentos</t>
  </si>
  <si>
    <t>30.08</t>
  </si>
  <si>
    <t>30.08.030</t>
  </si>
  <si>
    <t>30.08.040</t>
  </si>
  <si>
    <t>30.08.050</t>
  </si>
  <si>
    <t>30.08.060</t>
  </si>
  <si>
    <t>30.14</t>
  </si>
  <si>
    <t>30.14.010</t>
  </si>
  <si>
    <t>Elevador de uso restrito a pessoas com mobilidade reduzida com 02 paradas, capacidade de 225 kg - uso interno em alvenaria</t>
  </si>
  <si>
    <t>30.14.020</t>
  </si>
  <si>
    <t>Elevador de uso restrito a pessoas com mobilidade reduzida com 03 paradas, capacidade de 225 kg - uso interno em alvenaria</t>
  </si>
  <si>
    <t>30.14.030</t>
  </si>
  <si>
    <t>Plataforma para elevação até 2,00 m, nas dimensões de 900 x 1400 mm, capacidade de 250 kg- percurso até 1,00 m de altura</t>
  </si>
  <si>
    <t>30.14.040</t>
  </si>
  <si>
    <t>Plataforma para elevação até 2,00 m, nas dimensões de 900 x 1400 mm, capacidade de 250 kg - percurso superior a 1,00 m de altura</t>
  </si>
  <si>
    <t>32</t>
  </si>
  <si>
    <t>IMPERMEABILIZAÇÃO, PROTEÇÃO E JUNTA</t>
  </si>
  <si>
    <t>32.06</t>
  </si>
  <si>
    <t>32.06.010</t>
  </si>
  <si>
    <t>32.06.030</t>
  </si>
  <si>
    <t>32.06.120</t>
  </si>
  <si>
    <t>32.06.130</t>
  </si>
  <si>
    <t>32.06.231</t>
  </si>
  <si>
    <t>Película de controle solar refletiva na cor prata, para aplicação em vidros</t>
  </si>
  <si>
    <t>32.06.380</t>
  </si>
  <si>
    <t>Isolamento acústico em placas de espuma semirrígida, com uma camada de manta HD, espessura de 50 mm</t>
  </si>
  <si>
    <t>32.06.400</t>
  </si>
  <si>
    <t>Isolamento acústico em placas de espuma semirrígida incombustível, com superfície em cunhas anecóicas, espessura de 50 mm</t>
  </si>
  <si>
    <t>32.07</t>
  </si>
  <si>
    <t>32.07.040</t>
  </si>
  <si>
    <t>32.07.060</t>
  </si>
  <si>
    <t>32.07.090</t>
  </si>
  <si>
    <t>32.07.110</t>
  </si>
  <si>
    <t>32.07.120</t>
  </si>
  <si>
    <t>32.07.160</t>
  </si>
  <si>
    <t>32.07.230</t>
  </si>
  <si>
    <t>Perfil de acabamento com borracha termoplástica vulcanizada contínua flexível, para junta de dilatação de embutir - piso-piso</t>
  </si>
  <si>
    <t>32.07.240</t>
  </si>
  <si>
    <t>Perfil de acabamento com borracha termoplástica vulcanizada contínua flexível, para junta de dilatação de embutir - piso-parede</t>
  </si>
  <si>
    <t>32.07.250</t>
  </si>
  <si>
    <t>Perfil de acabamento com borracha termoplástica vulcanizada contínua flexível, para junta de dilatação de embutir - parede-parede ou forro-forro</t>
  </si>
  <si>
    <t>32.07.260</t>
  </si>
  <si>
    <t>Perfil de acabamento com borracha termoplástica vulcanizada contínua flexível, para junta de dilatação de embutir - parede-parede ou forro-forro - canto</t>
  </si>
  <si>
    <t>32.08</t>
  </si>
  <si>
    <t>32.08.010</t>
  </si>
  <si>
    <t>32.08.030</t>
  </si>
  <si>
    <t>32.08.050</t>
  </si>
  <si>
    <t>32.08.060</t>
  </si>
  <si>
    <t>32.08.070</t>
  </si>
  <si>
    <t>32.08.090</t>
  </si>
  <si>
    <t>32.08.110</t>
  </si>
  <si>
    <t>32.08.130</t>
  </si>
  <si>
    <t>32.08.160</t>
  </si>
  <si>
    <t>32.09</t>
  </si>
  <si>
    <t>32.09.020</t>
  </si>
  <si>
    <t>32.09.040</t>
  </si>
  <si>
    <t>32.10</t>
  </si>
  <si>
    <t>32.10.050</t>
  </si>
  <si>
    <t>32.10.060</t>
  </si>
  <si>
    <t>32.10.070</t>
  </si>
  <si>
    <t>32.10.080</t>
  </si>
  <si>
    <t>32.10.082</t>
  </si>
  <si>
    <t>32.10.090</t>
  </si>
  <si>
    <t>32.10.100</t>
  </si>
  <si>
    <t>32.10.110</t>
  </si>
  <si>
    <t>32.11</t>
  </si>
  <si>
    <t>32.11.150</t>
  </si>
  <si>
    <t>32.11.200</t>
  </si>
  <si>
    <t>32.11.210</t>
  </si>
  <si>
    <t>32.11.220</t>
  </si>
  <si>
    <t>32.11.230</t>
  </si>
  <si>
    <t>32.11.240</t>
  </si>
  <si>
    <t>32.11.250</t>
  </si>
  <si>
    <t>32.11.270</t>
  </si>
  <si>
    <t>32.11.280</t>
  </si>
  <si>
    <t>32.11.290</t>
  </si>
  <si>
    <t>32.11.300</t>
  </si>
  <si>
    <t>32.11.310</t>
  </si>
  <si>
    <t>32.11.320</t>
  </si>
  <si>
    <t>32.11.330</t>
  </si>
  <si>
    <t>32.11.340</t>
  </si>
  <si>
    <t>32.11.350</t>
  </si>
  <si>
    <t>32.11.360</t>
  </si>
  <si>
    <t>32.11.370</t>
  </si>
  <si>
    <t>32.11.380</t>
  </si>
  <si>
    <t>32.11.390</t>
  </si>
  <si>
    <t>32.11.400</t>
  </si>
  <si>
    <t>32.11.410</t>
  </si>
  <si>
    <t>32.11.420</t>
  </si>
  <si>
    <t>32.11.430</t>
  </si>
  <si>
    <t>Isolamento térmico em espuma elastomérica, espessura de 19 a 26 mm, para tubulação de 3/8" (cobre) ou 1/8" (ferro)</t>
  </si>
  <si>
    <t>32.11.440</t>
  </si>
  <si>
    <t>Isolamento térmico em espuma elastomérica, espessura de 19 a 26 mm, para tubulação de 3/4" (cobre) ou 3/8" (ferro)</t>
  </si>
  <si>
    <t>32.15</t>
  </si>
  <si>
    <t>32.15.030</t>
  </si>
  <si>
    <t>32.15.040</t>
  </si>
  <si>
    <t>32.15.080</t>
  </si>
  <si>
    <t>32.15.100</t>
  </si>
  <si>
    <t>32.15.240</t>
  </si>
  <si>
    <t>32.16</t>
  </si>
  <si>
    <t>32.16.010</t>
  </si>
  <si>
    <t>32.16.020</t>
  </si>
  <si>
    <t>32.16.030</t>
  </si>
  <si>
    <t>32.16.040</t>
  </si>
  <si>
    <t>32.16.050</t>
  </si>
  <si>
    <t>32.16.060</t>
  </si>
  <si>
    <t>32.16.070</t>
  </si>
  <si>
    <t>32.17</t>
  </si>
  <si>
    <t>32.17.010</t>
  </si>
  <si>
    <t>32.17.030</t>
  </si>
  <si>
    <t>32.17.040</t>
  </si>
  <si>
    <t>32.17.050</t>
  </si>
  <si>
    <t>32.17.060</t>
  </si>
  <si>
    <t>32.17.070</t>
  </si>
  <si>
    <t>32.20</t>
  </si>
  <si>
    <t>Reparos, conservações e complementos - GRUPO 32</t>
  </si>
  <si>
    <t>32.20.010</t>
  </si>
  <si>
    <t>32.20.020</t>
  </si>
  <si>
    <t>Aplicação de papel Kraft</t>
  </si>
  <si>
    <t>32.20.050</t>
  </si>
  <si>
    <t>32.20.060</t>
  </si>
  <si>
    <t>33</t>
  </si>
  <si>
    <t>PINTURA</t>
  </si>
  <si>
    <t>33.01</t>
  </si>
  <si>
    <t>33.01.040</t>
  </si>
  <si>
    <t>33.01.050</t>
  </si>
  <si>
    <t>33.01.060</t>
  </si>
  <si>
    <t>33.01.280</t>
  </si>
  <si>
    <t>33.01.350</t>
  </si>
  <si>
    <t>Preparo de base para superfície metálica com fundo antioxidante</t>
  </si>
  <si>
    <t>33.02</t>
  </si>
  <si>
    <t>33.02.060</t>
  </si>
  <si>
    <t>33.02.080</t>
  </si>
  <si>
    <t>33.02.120</t>
  </si>
  <si>
    <t>33.03</t>
  </si>
  <si>
    <t>33.03.040</t>
  </si>
  <si>
    <t>33.03.220</t>
  </si>
  <si>
    <t>33.03.350</t>
  </si>
  <si>
    <t>33.03.740</t>
  </si>
  <si>
    <t>33.03.750</t>
  </si>
  <si>
    <t>33.03.760</t>
  </si>
  <si>
    <t>33.03.770</t>
  </si>
  <si>
    <t>33.03.780</t>
  </si>
  <si>
    <t>33.05</t>
  </si>
  <si>
    <t>33.05.010</t>
  </si>
  <si>
    <t>33.05.020</t>
  </si>
  <si>
    <t>33.05.120</t>
  </si>
  <si>
    <t>33.05.330</t>
  </si>
  <si>
    <t>33.05.360</t>
  </si>
  <si>
    <t>33.06</t>
  </si>
  <si>
    <t>33.06.020</t>
  </si>
  <si>
    <t>33.07</t>
  </si>
  <si>
    <t>33.07.130</t>
  </si>
  <si>
    <t>33.07.140</t>
  </si>
  <si>
    <t>33.09</t>
  </si>
  <si>
    <t>33.09.020</t>
  </si>
  <si>
    <t>33.10</t>
  </si>
  <si>
    <t>33.10.010</t>
  </si>
  <si>
    <t>33.10.020</t>
  </si>
  <si>
    <t>33.10.030</t>
  </si>
  <si>
    <t>33.10.050</t>
  </si>
  <si>
    <t>33.10.060</t>
  </si>
  <si>
    <t>33.10.070</t>
  </si>
  <si>
    <t>33.10.100</t>
  </si>
  <si>
    <t>33.10.120</t>
  </si>
  <si>
    <t>33.10.130</t>
  </si>
  <si>
    <t>Proteção passiva contra incêndio com tinta indumescente, tempo requerido de resistência ao fogo TRRF = 120 minutos - aplicação em painéis de gesso acartonado</t>
  </si>
  <si>
    <t>33.11</t>
  </si>
  <si>
    <t>33.12</t>
  </si>
  <si>
    <t>34</t>
  </si>
  <si>
    <t>PAISAGISMO E FECHAMENTOS</t>
  </si>
  <si>
    <t>34.01</t>
  </si>
  <si>
    <t>34.01.010</t>
  </si>
  <si>
    <t>34.01.020</t>
  </si>
  <si>
    <t>34.02</t>
  </si>
  <si>
    <t>34.02.020</t>
  </si>
  <si>
    <t>34.02.040</t>
  </si>
  <si>
    <t>34.02.070</t>
  </si>
  <si>
    <t>34.02.080</t>
  </si>
  <si>
    <t>34.02.090</t>
  </si>
  <si>
    <t>34.02.100</t>
  </si>
  <si>
    <t>34.02.110</t>
  </si>
  <si>
    <t>34.02.400</t>
  </si>
  <si>
    <t>34.03</t>
  </si>
  <si>
    <t>34.03.020</t>
  </si>
  <si>
    <t>34.03.120</t>
  </si>
  <si>
    <t>34.03.130</t>
  </si>
  <si>
    <t>34.03.150</t>
  </si>
  <si>
    <t>34.04</t>
  </si>
  <si>
    <t>34.04.050</t>
  </si>
  <si>
    <t>34.04.130</t>
  </si>
  <si>
    <t>34.04.160</t>
  </si>
  <si>
    <t>34.04.280</t>
  </si>
  <si>
    <t>Árvore ornamental tipo Manacá-da-serra</t>
  </si>
  <si>
    <t>34.04.360</t>
  </si>
  <si>
    <t>34.04.370</t>
  </si>
  <si>
    <t>34.05</t>
  </si>
  <si>
    <t>34.05.010</t>
  </si>
  <si>
    <t>34.05.020</t>
  </si>
  <si>
    <t>34.05.030</t>
  </si>
  <si>
    <t>34.05.032</t>
  </si>
  <si>
    <t>34.05.050</t>
  </si>
  <si>
    <t>34.05.080</t>
  </si>
  <si>
    <t>34.05.110</t>
  </si>
  <si>
    <t>34.05.120</t>
  </si>
  <si>
    <t>34.05.170</t>
  </si>
  <si>
    <t>34.05.210</t>
  </si>
  <si>
    <t>34.05.260</t>
  </si>
  <si>
    <t>34.05.270</t>
  </si>
  <si>
    <t>34.05.290</t>
  </si>
  <si>
    <t>34.05.300</t>
  </si>
  <si>
    <t>34.05.310</t>
  </si>
  <si>
    <t>34.05.320</t>
  </si>
  <si>
    <t>34.05.350</t>
  </si>
  <si>
    <t>34.05.360</t>
  </si>
  <si>
    <t>34.05.370</t>
  </si>
  <si>
    <t>34.13</t>
  </si>
  <si>
    <t>34.13.011</t>
  </si>
  <si>
    <t>Corte, recorte e remoção de árvore  inclusive as raízes - diâmetro (DAP)&gt;5cm&lt;15cm</t>
  </si>
  <si>
    <t>34.13.021</t>
  </si>
  <si>
    <t>Corte, recorte e remoção de árvore inclusive as raízes - diâmetro (DAP)&gt;15cm&lt;30cm</t>
  </si>
  <si>
    <t>34.13.031</t>
  </si>
  <si>
    <t>Corte, recorte e remoção de árvore inclusive as raízes - diâmetro (DAP)&gt;30cm&lt;45cm</t>
  </si>
  <si>
    <t>34.13.041</t>
  </si>
  <si>
    <t>Corte, recorte e remoção de árvore inclusive as raízes - diâmetro (DAP)&gt;45cm&lt;60cm</t>
  </si>
  <si>
    <t>34.13.051</t>
  </si>
  <si>
    <t>Corte, recorte e remoção de árvore inclusive as raízes - diâmetro (DAP)&gt;60cm&lt;100cm</t>
  </si>
  <si>
    <t>34.13.060</t>
  </si>
  <si>
    <t>Corte, recorte e remoção de árvore inclusive as raízes - diâmetro (DAP) acima de 100 cm</t>
  </si>
  <si>
    <t>34.20</t>
  </si>
  <si>
    <t>Reparos, conservações e complementos - GRUPO 34</t>
  </si>
  <si>
    <t>34.20.050</t>
  </si>
  <si>
    <t>34.20.080</t>
  </si>
  <si>
    <t>34.20.110</t>
  </si>
  <si>
    <t>34.20.160</t>
  </si>
  <si>
    <t>34.20.170</t>
  </si>
  <si>
    <t>34.20.380</t>
  </si>
  <si>
    <t>34.20.390</t>
  </si>
  <si>
    <t>35</t>
  </si>
  <si>
    <t>PLAYGROUND E EQUIPAMENTO RECREATIVO</t>
  </si>
  <si>
    <t>35.01</t>
  </si>
  <si>
    <t>35.01.070</t>
  </si>
  <si>
    <t>35.01.150</t>
  </si>
  <si>
    <t>35.01.160</t>
  </si>
  <si>
    <t>35.01.170</t>
  </si>
  <si>
    <t>35.01.550</t>
  </si>
  <si>
    <t>35.03</t>
  </si>
  <si>
    <t>35.03.030</t>
  </si>
  <si>
    <t>35.04</t>
  </si>
  <si>
    <t>35.04.020</t>
  </si>
  <si>
    <t>35.04.120</t>
  </si>
  <si>
    <t>35.04.130</t>
  </si>
  <si>
    <t>35.04.140</t>
  </si>
  <si>
    <t>35.05</t>
  </si>
  <si>
    <t>35.05.200</t>
  </si>
  <si>
    <t>35.05.210</t>
  </si>
  <si>
    <t>35.05.220</t>
  </si>
  <si>
    <t>35.05.240</t>
  </si>
  <si>
    <t>35.07</t>
  </si>
  <si>
    <t>35.07.020</t>
  </si>
  <si>
    <t>35.07.030</t>
  </si>
  <si>
    <t>35.07.060</t>
  </si>
  <si>
    <t>35.07.070</t>
  </si>
  <si>
    <t>35.20</t>
  </si>
  <si>
    <t>Reparos, conservações e complementos - GRUPO 35</t>
  </si>
  <si>
    <t>35.20.010</t>
  </si>
  <si>
    <t>36</t>
  </si>
  <si>
    <t>ENTRADA DE ENERGIA ELÉTRICA E TELEFONIA</t>
  </si>
  <si>
    <t>36.01</t>
  </si>
  <si>
    <t>36.01.260</t>
  </si>
  <si>
    <t>36.03</t>
  </si>
  <si>
    <t>36.03.010</t>
  </si>
  <si>
    <t>36.03.020</t>
  </si>
  <si>
    <t>36.03.030</t>
  </si>
  <si>
    <t>36.03.050</t>
  </si>
  <si>
    <t>36.03.060</t>
  </si>
  <si>
    <t>36.03.080</t>
  </si>
  <si>
    <t>36.03.090</t>
  </si>
  <si>
    <t>36.03.120</t>
  </si>
  <si>
    <t>36.03.130</t>
  </si>
  <si>
    <t>36.03.150</t>
  </si>
  <si>
    <t>36.03.160</t>
  </si>
  <si>
    <t>36.04</t>
  </si>
  <si>
    <t>36.04.010</t>
  </si>
  <si>
    <t>36.04.030</t>
  </si>
  <si>
    <t>36.04.050</t>
  </si>
  <si>
    <t>36.04.070</t>
  </si>
  <si>
    <t>36.05</t>
  </si>
  <si>
    <t>36.05.010</t>
  </si>
  <si>
    <t>36.05.020</t>
  </si>
  <si>
    <t>36.05.040</t>
  </si>
  <si>
    <t>36.05.080</t>
  </si>
  <si>
    <t>36.05.100</t>
  </si>
  <si>
    <t>36.05.110</t>
  </si>
  <si>
    <t>36.06</t>
  </si>
  <si>
    <t>36.06.060</t>
  </si>
  <si>
    <t>36.06.080</t>
  </si>
  <si>
    <t>36.07</t>
  </si>
  <si>
    <t>Para-raios de média tensão</t>
  </si>
  <si>
    <t>36.07.010</t>
  </si>
  <si>
    <t>Para-raios de distribuição, classe 12 kV/5 kA, completo, encapsulado com polímero</t>
  </si>
  <si>
    <t>36.07.030</t>
  </si>
  <si>
    <t>Para-raios de distribuição, classe 12 kV/10 kA, completo, encapsulado com polímero</t>
  </si>
  <si>
    <t>36.07.050</t>
  </si>
  <si>
    <t>Para-raios de distribuição, classe 15 kV/5 kA, completo, encapsulado com polímero</t>
  </si>
  <si>
    <t>36.07.060</t>
  </si>
  <si>
    <t>Para-raios de distribuição, classe 15 kV/10 kA, completo, encapsulado com polímero</t>
  </si>
  <si>
    <t>36.08</t>
  </si>
  <si>
    <t>36.08.030</t>
  </si>
  <si>
    <t>Grupo gerador com potência de 250/228 kVA, variação de + ou - 5% - completo</t>
  </si>
  <si>
    <t>36.08.040</t>
  </si>
  <si>
    <t>Grupo gerador com potência de 350/320 kVA, variação de + ou - 10% - completo</t>
  </si>
  <si>
    <t>36.08.050</t>
  </si>
  <si>
    <t>Grupo gerador com potência de 88/80 kVA, variação de + ou - 10% - completo</t>
  </si>
  <si>
    <t>36.08.060</t>
  </si>
  <si>
    <t>Grupo gerador com potência de 165/150 kVA, variação de + ou - 5% - completo</t>
  </si>
  <si>
    <t>36.08.100</t>
  </si>
  <si>
    <t>Grupo gerador com potência de 55/50 kVA, variação de + ou - 10% - completo</t>
  </si>
  <si>
    <t>36.08.110</t>
  </si>
  <si>
    <t>Grupo gerador com potência de 180/168 kVA, variação de + ou - 5% - completo</t>
  </si>
  <si>
    <t>36.08.290</t>
  </si>
  <si>
    <t>Grupo gerador com potência de 563/513 kVA, variação de + ou - 10% - completo</t>
  </si>
  <si>
    <t>36.08.350</t>
  </si>
  <si>
    <t>Grupo gerador carenado com potência de 150/136 kVA, variação de + ou - 5% - completo</t>
  </si>
  <si>
    <t>36.08.360</t>
  </si>
  <si>
    <t>Grupo gerador carenado com potência de 460/434 kVA, variação de + ou - 10% - completo</t>
  </si>
  <si>
    <t>36.08.540</t>
  </si>
  <si>
    <t>Grupo gerador com potência de 460/434 kVA, variação de + ou - 10% - completo</t>
  </si>
  <si>
    <t>36.09</t>
  </si>
  <si>
    <t>36.09.020</t>
  </si>
  <si>
    <t>36.09.050</t>
  </si>
  <si>
    <t>36.09.060</t>
  </si>
  <si>
    <t>36.09.070</t>
  </si>
  <si>
    <t>36.09.100</t>
  </si>
  <si>
    <t>36.09.110</t>
  </si>
  <si>
    <t>36.09.150</t>
  </si>
  <si>
    <t>36.09.170</t>
  </si>
  <si>
    <t>36.09.180</t>
  </si>
  <si>
    <t>36.09.220</t>
  </si>
  <si>
    <t>36.09.230</t>
  </si>
  <si>
    <t>36.09.250</t>
  </si>
  <si>
    <t>36.09.300</t>
  </si>
  <si>
    <t>36.09.360</t>
  </si>
  <si>
    <t>36.09.370</t>
  </si>
  <si>
    <t>36.09.410</t>
  </si>
  <si>
    <t>36.09.440</t>
  </si>
  <si>
    <t>36.09.480</t>
  </si>
  <si>
    <t>36.09.490</t>
  </si>
  <si>
    <t>36.20</t>
  </si>
  <si>
    <t>Reparos, conservações e complementos - GRUPO 36</t>
  </si>
  <si>
    <t>36.20.010</t>
  </si>
  <si>
    <t>36.20.030</t>
  </si>
  <si>
    <t>36.20.040</t>
  </si>
  <si>
    <t>36.20.050</t>
  </si>
  <si>
    <t>36.20.060</t>
  </si>
  <si>
    <t>36.20.070</t>
  </si>
  <si>
    <t>36.20.090</t>
  </si>
  <si>
    <t>36.20.100</t>
  </si>
  <si>
    <t>36.20.120</t>
  </si>
  <si>
    <t>36.20.140</t>
  </si>
  <si>
    <t>36.20.180</t>
  </si>
  <si>
    <t>36.20.200</t>
  </si>
  <si>
    <t>36.20.210</t>
  </si>
  <si>
    <t>36.20.220</t>
  </si>
  <si>
    <t>36.20.240</t>
  </si>
  <si>
    <t>36.20.260</t>
  </si>
  <si>
    <t>36.20.280</t>
  </si>
  <si>
    <t>36.20.330</t>
  </si>
  <si>
    <t>36.20.340</t>
  </si>
  <si>
    <t>36.20.350</t>
  </si>
  <si>
    <t>36.20.360</t>
  </si>
  <si>
    <t>36.20.380</t>
  </si>
  <si>
    <t>36.20.540</t>
  </si>
  <si>
    <t>36.20.560</t>
  </si>
  <si>
    <t>Dispositivo Soft Starter para motor 15 cv, trifásico 220 V</t>
  </si>
  <si>
    <t>36.20.570</t>
  </si>
  <si>
    <t>Dispositivo Soft Starter para motor 25 cv, trifásico 220 V</t>
  </si>
  <si>
    <t>36.20.580</t>
  </si>
  <si>
    <t>Dispositivo Soft Starter para motor 50 cv, trifásico 220 V</t>
  </si>
  <si>
    <t>37</t>
  </si>
  <si>
    <t>QUADRO E PAINEL PARA ENERGIA ELÉTRICA E TELEFONIA</t>
  </si>
  <si>
    <t>37.01</t>
  </si>
  <si>
    <t>37.01.020</t>
  </si>
  <si>
    <t>37.01.080</t>
  </si>
  <si>
    <t>37.01.120</t>
  </si>
  <si>
    <t>37.01.160</t>
  </si>
  <si>
    <t>37.01.220</t>
  </si>
  <si>
    <t>37.02</t>
  </si>
  <si>
    <t>37.02.020</t>
  </si>
  <si>
    <t>37.02.060</t>
  </si>
  <si>
    <t>37.02.100</t>
  </si>
  <si>
    <t>37.02.140</t>
  </si>
  <si>
    <t>37.03</t>
  </si>
  <si>
    <t>37.03.200</t>
  </si>
  <si>
    <t>37.03.210</t>
  </si>
  <si>
    <t>37.03.220</t>
  </si>
  <si>
    <t>37.03.230</t>
  </si>
  <si>
    <t>37.03.240</t>
  </si>
  <si>
    <t>37.03.250</t>
  </si>
  <si>
    <t>37.04</t>
  </si>
  <si>
    <t>37.04.250</t>
  </si>
  <si>
    <t>37.04.260</t>
  </si>
  <si>
    <t>37.04.270</t>
  </si>
  <si>
    <t>37.04.280</t>
  </si>
  <si>
    <t>37.04.290</t>
  </si>
  <si>
    <t>37.04.300</t>
  </si>
  <si>
    <t>37.06</t>
  </si>
  <si>
    <t>37.06.010</t>
  </si>
  <si>
    <t>37.10</t>
  </si>
  <si>
    <t>37.10.010</t>
  </si>
  <si>
    <t>37.11</t>
  </si>
  <si>
    <t>37.11.020</t>
  </si>
  <si>
    <t>37.11.040</t>
  </si>
  <si>
    <t>37.11.060</t>
  </si>
  <si>
    <t>37.11.080</t>
  </si>
  <si>
    <t>37.11.100</t>
  </si>
  <si>
    <t>37.11.120</t>
  </si>
  <si>
    <t>37.11.140</t>
  </si>
  <si>
    <t>37.12</t>
  </si>
  <si>
    <t>37.12.020</t>
  </si>
  <si>
    <t>37.12.040</t>
  </si>
  <si>
    <t>37.12.060</t>
  </si>
  <si>
    <t>37.12.080</t>
  </si>
  <si>
    <t>37.12.120</t>
  </si>
  <si>
    <t>37.12.140</t>
  </si>
  <si>
    <t>37.12.200</t>
  </si>
  <si>
    <t>37.12.220</t>
  </si>
  <si>
    <t>37.12.300</t>
  </si>
  <si>
    <t>37.13</t>
  </si>
  <si>
    <t>37.13.510</t>
  </si>
  <si>
    <t>37.13.520</t>
  </si>
  <si>
    <t>37.13.530</t>
  </si>
  <si>
    <t>37.13.550</t>
  </si>
  <si>
    <t>37.13.570</t>
  </si>
  <si>
    <t>37.13.600</t>
  </si>
  <si>
    <t>37.13.610</t>
  </si>
  <si>
    <t>37.13.630</t>
  </si>
  <si>
    <t>37.13.640</t>
  </si>
  <si>
    <t>37.13.650</t>
  </si>
  <si>
    <t>37.13.660</t>
  </si>
  <si>
    <t>37.13.690</t>
  </si>
  <si>
    <t>37.13.700</t>
  </si>
  <si>
    <t>37.13.720</t>
  </si>
  <si>
    <t>37.13.730</t>
  </si>
  <si>
    <t>37.13.740</t>
  </si>
  <si>
    <t>37.13.760</t>
  </si>
  <si>
    <t>Disjuntor em caixa moldada, térmico e magnético ajustáveis, tripolar 630/690 V, faixa de ajuste de 440 até 630 A</t>
  </si>
  <si>
    <t>37.13.770</t>
  </si>
  <si>
    <t>Disjuntor em caixa moldada, térmico e magnético ajustáveis, tripolar 1250/690 V, faixa de ajuste de 800 até 1250 A</t>
  </si>
  <si>
    <t>37.13.780</t>
  </si>
  <si>
    <t>Disjuntor em caixa moldada, térmico e magnético ajustáveis, tripolar 1600/690 V, faixa de ajuste de 1000 até 1600 A</t>
  </si>
  <si>
    <t>37.13.800</t>
  </si>
  <si>
    <t>37.13.810</t>
  </si>
  <si>
    <t>37.13.840</t>
  </si>
  <si>
    <t>37.13.850</t>
  </si>
  <si>
    <t>37.13.860</t>
  </si>
  <si>
    <t>37.13.870</t>
  </si>
  <si>
    <t>37.13.880</t>
  </si>
  <si>
    <t>37.13.890</t>
  </si>
  <si>
    <t>37.13.900</t>
  </si>
  <si>
    <t>37.13.910</t>
  </si>
  <si>
    <t>37.13.920</t>
  </si>
  <si>
    <t>Disjuntor em caixa moldada, térmico ajustável e magnético fixo, tripolar 2000/1200 V, faixa de ajuste de 1600 até 2000 A</t>
  </si>
  <si>
    <t>37.13.930</t>
  </si>
  <si>
    <t>Disjuntor em caixa moldada, térmico ajustável e magnético fixo, tripolar 2500/1200 V, faixa de ajuste de 2000 até 2500 A</t>
  </si>
  <si>
    <t>37.13.940</t>
  </si>
  <si>
    <t>37.14</t>
  </si>
  <si>
    <t>37.14.050</t>
  </si>
  <si>
    <t>37.14.300</t>
  </si>
  <si>
    <t>37.14.310</t>
  </si>
  <si>
    <t>37.14.320</t>
  </si>
  <si>
    <t>37.14.330</t>
  </si>
  <si>
    <t>37.14.340</t>
  </si>
  <si>
    <t>37.14.350</t>
  </si>
  <si>
    <t>37.14.410</t>
  </si>
  <si>
    <t>37.14.420</t>
  </si>
  <si>
    <t>37.14.430</t>
  </si>
  <si>
    <t>37.14.440</t>
  </si>
  <si>
    <t>37.14.450</t>
  </si>
  <si>
    <t>37.14.500</t>
  </si>
  <si>
    <t>37.14.510</t>
  </si>
  <si>
    <t>37.14.520</t>
  </si>
  <si>
    <t>37.14.530</t>
  </si>
  <si>
    <t>37.14.600</t>
  </si>
  <si>
    <t>37.14.610</t>
  </si>
  <si>
    <t>37.14.620</t>
  </si>
  <si>
    <t>37.14.640</t>
  </si>
  <si>
    <t>37.14.830</t>
  </si>
  <si>
    <t>37.14.910</t>
  </si>
  <si>
    <t>37.15</t>
  </si>
  <si>
    <t>37.15.110</t>
  </si>
  <si>
    <t>37.15.120</t>
  </si>
  <si>
    <t>37.15.150</t>
  </si>
  <si>
    <t>37.15.160</t>
  </si>
  <si>
    <t>37.15.170</t>
  </si>
  <si>
    <t>37.15.200</t>
  </si>
  <si>
    <t>37.15.210</t>
  </si>
  <si>
    <t>37.16</t>
  </si>
  <si>
    <t>Bus-way</t>
  </si>
  <si>
    <t>Axm</t>
  </si>
  <si>
    <t>37.17</t>
  </si>
  <si>
    <t>37.17.060</t>
  </si>
  <si>
    <t>Dispositivo diferencial residual de 25 A x 30 mA - 2 polos</t>
  </si>
  <si>
    <t>37.17.070</t>
  </si>
  <si>
    <t>Dispositivo diferencial residual de 40 A x 30 mA - 2 polos</t>
  </si>
  <si>
    <t>37.17.074</t>
  </si>
  <si>
    <t>Dispositivo diferencial residual de 25 A x 30 mA - 4 polos</t>
  </si>
  <si>
    <t>37.17.080</t>
  </si>
  <si>
    <t>Dispositivo diferencial residual de 40 A x 30 mA - 4 polos</t>
  </si>
  <si>
    <t>37.17.090</t>
  </si>
  <si>
    <t>Dispositivo diferencial residual de 63 A x 30 mA - 4 polos</t>
  </si>
  <si>
    <t>37.17.100</t>
  </si>
  <si>
    <t>Dispositivo diferencial residual de 80 A x 30 mA - 4 polos</t>
  </si>
  <si>
    <t>37.17.110</t>
  </si>
  <si>
    <t>Dispositivo diferencial residual de 100 A x 30 mA - 4 polos</t>
  </si>
  <si>
    <t>37.17.114</t>
  </si>
  <si>
    <t>Dispositivo diferencial residual de 125 A x 30 mA - 4 polos</t>
  </si>
  <si>
    <t>37.17.130</t>
  </si>
  <si>
    <t>Dispositivo diferencial residual de 25 A x 300 mA - 4 polos</t>
  </si>
  <si>
    <t>37.18</t>
  </si>
  <si>
    <t>37.18.010</t>
  </si>
  <si>
    <t>37.18.020</t>
  </si>
  <si>
    <t>37.18.030</t>
  </si>
  <si>
    <t>37.19</t>
  </si>
  <si>
    <t>37.19.010</t>
  </si>
  <si>
    <t>37.19.020</t>
  </si>
  <si>
    <t>37.19.030</t>
  </si>
  <si>
    <t>37.19.060</t>
  </si>
  <si>
    <t>37.19.080</t>
  </si>
  <si>
    <t>37.20</t>
  </si>
  <si>
    <t>Reparos, conservações e complementos - GRUPO 37</t>
  </si>
  <si>
    <t>37.20.010</t>
  </si>
  <si>
    <t>37.20.030</t>
  </si>
  <si>
    <t>Régua de bornes para 9 polos de 600 V / 50 A</t>
  </si>
  <si>
    <t>37.20.080</t>
  </si>
  <si>
    <t>37.20.090</t>
  </si>
  <si>
    <t>37.20.100</t>
  </si>
  <si>
    <t>37.20.110</t>
  </si>
  <si>
    <t>37.20.130</t>
  </si>
  <si>
    <t>37.20.140</t>
  </si>
  <si>
    <t>37.20.150</t>
  </si>
  <si>
    <t>37.20.190</t>
  </si>
  <si>
    <t>37.20.210</t>
  </si>
  <si>
    <t>37.21</t>
  </si>
  <si>
    <t>37.21.010</t>
  </si>
  <si>
    <t>37.22</t>
  </si>
  <si>
    <t>37.22.010</t>
  </si>
  <si>
    <t>37.24</t>
  </si>
  <si>
    <t>37.24.031</t>
  </si>
  <si>
    <t>Supressor de surto monofásico, Fase-Terra, In 4 a 11 kA, Imax. de surto de 12 até 15 kA</t>
  </si>
  <si>
    <t>37.24.032</t>
  </si>
  <si>
    <t>Supressor de surto monofásico, Fase-Terra, In &gt; ou = 20 kA, Imax. de surto de 50 até 80 Ka</t>
  </si>
  <si>
    <t>37.24.040</t>
  </si>
  <si>
    <t>37.25</t>
  </si>
  <si>
    <t>Disjuntores.</t>
  </si>
  <si>
    <t>37.25.090</t>
  </si>
  <si>
    <t>Disjuntor em caixa moldada tripolar, térmico e magnético fixos, tensão de isolamento 480/690V, de 10A a 60A</t>
  </si>
  <si>
    <t>37.25.100</t>
  </si>
  <si>
    <t>Disjuntor em caixa moldada tripolar, térmico e magnético fixos, tensão de isolamento 480/690V, de 70A até 150A</t>
  </si>
  <si>
    <t>37.25.110</t>
  </si>
  <si>
    <t>Disjuntor em caixa moldada tripolar, térmico e magnético fixos, tensão de isolamento 415/690V, de 175A a 250A</t>
  </si>
  <si>
    <t>37.25.200</t>
  </si>
  <si>
    <t>37.25.210</t>
  </si>
  <si>
    <t>37.25.215</t>
  </si>
  <si>
    <t>38</t>
  </si>
  <si>
    <t>38.01</t>
  </si>
  <si>
    <t>38.01.040</t>
  </si>
  <si>
    <t>38.01.060</t>
  </si>
  <si>
    <t>38.01.080</t>
  </si>
  <si>
    <t>38.01.100</t>
  </si>
  <si>
    <t>38.01.120</t>
  </si>
  <si>
    <t>38.01.140</t>
  </si>
  <si>
    <t>38.01.160</t>
  </si>
  <si>
    <t>38.01.180</t>
  </si>
  <si>
    <t>38.04</t>
  </si>
  <si>
    <t>38.04.040</t>
  </si>
  <si>
    <t>38.04.060</t>
  </si>
  <si>
    <t>38.04.080</t>
  </si>
  <si>
    <t>38.04.100</t>
  </si>
  <si>
    <t>38.04.120</t>
  </si>
  <si>
    <t>38.04.140</t>
  </si>
  <si>
    <t>38.04.160</t>
  </si>
  <si>
    <t>38.04.180</t>
  </si>
  <si>
    <t>38.05</t>
  </si>
  <si>
    <t>38.05.040</t>
  </si>
  <si>
    <t>38.05.060</t>
  </si>
  <si>
    <t>38.05.090</t>
  </si>
  <si>
    <t>38.05.100</t>
  </si>
  <si>
    <t>38.05.120</t>
  </si>
  <si>
    <t>38.05.140</t>
  </si>
  <si>
    <t>38.05.160</t>
  </si>
  <si>
    <t>38.05.180</t>
  </si>
  <si>
    <t>38.06</t>
  </si>
  <si>
    <t>38.06.020</t>
  </si>
  <si>
    <t>38.06.040</t>
  </si>
  <si>
    <t>38.06.060</t>
  </si>
  <si>
    <t>38.06.080</t>
  </si>
  <si>
    <t>38.06.100</t>
  </si>
  <si>
    <t>38.06.120</t>
  </si>
  <si>
    <t>38.06.140</t>
  </si>
  <si>
    <t>38.06.160</t>
  </si>
  <si>
    <t>38.06.180</t>
  </si>
  <si>
    <t>38.07</t>
  </si>
  <si>
    <t>38.07.030</t>
  </si>
  <si>
    <t>38.07.050</t>
  </si>
  <si>
    <t>38.07.120</t>
  </si>
  <si>
    <t>38.07.130</t>
  </si>
  <si>
    <t>38.07.134</t>
  </si>
  <si>
    <t>Saída lateral simples, diâmetro de 1´</t>
  </si>
  <si>
    <t>38.07.140</t>
  </si>
  <si>
    <t>38.07.200</t>
  </si>
  <si>
    <t>38.07.210</t>
  </si>
  <si>
    <t>38.07.216</t>
  </si>
  <si>
    <t>38.07.300</t>
  </si>
  <si>
    <t>38.07.310</t>
  </si>
  <si>
    <t>38.07.340</t>
  </si>
  <si>
    <t>38.07.700</t>
  </si>
  <si>
    <t>Canaleta aparente com tampa em PVC, autoextinguível, de 85 x 35 mm, com acessórios</t>
  </si>
  <si>
    <t>38.07.710</t>
  </si>
  <si>
    <t>Canaleta aparente com duas tampas em PVC, autoextinguível, de 120 x 35 mm, com acessórios</t>
  </si>
  <si>
    <t>38.07.720</t>
  </si>
  <si>
    <t>Canaleta aparente com duas tampas em PVC, autoextinguível, de 120 x 60 mm, com acessórios</t>
  </si>
  <si>
    <t>38.07.730</t>
  </si>
  <si>
    <t>Suporte com furos de tomada em PVC de 60 x 35 x 150 mm, para canaleta aparente</t>
  </si>
  <si>
    <t>38.07.740</t>
  </si>
  <si>
    <t>Suporte com furos de tomada em PVC de 85 x 35 x 150 mm, para canaleta aparente</t>
  </si>
  <si>
    <t>38.07.750</t>
  </si>
  <si>
    <t>Suporte com furos de tomada em PVC de 60 x 60 x 150 mm, para canaleta aparente</t>
  </si>
  <si>
    <t>38.10</t>
  </si>
  <si>
    <t>38.10.010</t>
  </si>
  <si>
    <t>38.10.020</t>
  </si>
  <si>
    <t>38.10.024</t>
  </si>
  <si>
    <t>Caixa de derivação ou passagem, para cruzamento de duto, medindo 4 x 25 x 70 mm, sem cruzadora</t>
  </si>
  <si>
    <t>38.10.026</t>
  </si>
  <si>
    <t>Caixa de derivação ou passagem, para cruzamento de duto, medindo 12 x 25 x 70 mm, com cruzadora</t>
  </si>
  <si>
    <t>38.10.030</t>
  </si>
  <si>
    <t>38.10.060</t>
  </si>
  <si>
    <t>38.10.070</t>
  </si>
  <si>
    <t>38.10.080</t>
  </si>
  <si>
    <t>38.10.090</t>
  </si>
  <si>
    <t>38.12</t>
  </si>
  <si>
    <t>38.12.086</t>
  </si>
  <si>
    <t>38.12.090</t>
  </si>
  <si>
    <t>38.12.100</t>
  </si>
  <si>
    <t>38.12.120</t>
  </si>
  <si>
    <t>38.12.130</t>
  </si>
  <si>
    <t>38.13</t>
  </si>
  <si>
    <t>38.13.010</t>
  </si>
  <si>
    <t>38.13.016</t>
  </si>
  <si>
    <t>38.13.020</t>
  </si>
  <si>
    <t>38.13.030</t>
  </si>
  <si>
    <t>38.13.040</t>
  </si>
  <si>
    <t>38.13.050</t>
  </si>
  <si>
    <t>38.13.060</t>
  </si>
  <si>
    <t>38.15</t>
  </si>
  <si>
    <t>38.15.010</t>
  </si>
  <si>
    <t>38.15.020</t>
  </si>
  <si>
    <t>38.15.040</t>
  </si>
  <si>
    <t>38.15.110</t>
  </si>
  <si>
    <t>38.15.120</t>
  </si>
  <si>
    <t>38.15.140</t>
  </si>
  <si>
    <t>38.15.310</t>
  </si>
  <si>
    <t>38.15.320</t>
  </si>
  <si>
    <t>38.15.340</t>
  </si>
  <si>
    <t>38.16</t>
  </si>
  <si>
    <t>38.16.030</t>
  </si>
  <si>
    <t>Rodapé técnico triplo e tampa com pintura eletrostática</t>
  </si>
  <si>
    <t>38.16.060</t>
  </si>
  <si>
    <t>Curva horizontal tripla de 90°, interna ou externa e tampa com pintura eletrostática</t>
  </si>
  <si>
    <t>38.16.080</t>
  </si>
  <si>
    <t>Tê triplo de 90°, horizontal ou vertical e tampa com pintura eletrostática</t>
  </si>
  <si>
    <t>38.16.090</t>
  </si>
  <si>
    <t>38.16.110</t>
  </si>
  <si>
    <t>38.16.130</t>
  </si>
  <si>
    <t>Caixa para tomadas: de energia, RJ, sobressalente, interruptor ou espelho, com pintura eletrostática, para rodapé técnico duplo</t>
  </si>
  <si>
    <t>38.16.140</t>
  </si>
  <si>
    <t>38.16.150</t>
  </si>
  <si>
    <t>Rodapé técnico duplo e tampa com pintura eletrostática</t>
  </si>
  <si>
    <t>38.16.160</t>
  </si>
  <si>
    <t>Curva vertical dupla de 90°, interna ou externa e tampa com pintura eletrostática</t>
  </si>
  <si>
    <t>38.16.190</t>
  </si>
  <si>
    <t>38.16.200</t>
  </si>
  <si>
    <t>Curva horizontal dupla de 90°, interna ou externa e tampa com pintura eletrostática</t>
  </si>
  <si>
    <t>38.16.230</t>
  </si>
  <si>
    <t>Curva vertical tripla de 90°, interna ou externa e tampa com pintura eletrostática</t>
  </si>
  <si>
    <t>38.16.250</t>
  </si>
  <si>
    <t>Poste condutor metálico para distribuição, com suporte para tomadas elétricas e RJ, com pintura eletrostática, altura de 3,00 m</t>
  </si>
  <si>
    <t>38.16.270</t>
  </si>
  <si>
    <t>38.19</t>
  </si>
  <si>
    <t>38.19.020</t>
  </si>
  <si>
    <t>38.19.030</t>
  </si>
  <si>
    <t>38.19.040</t>
  </si>
  <si>
    <t>38.19.210</t>
  </si>
  <si>
    <t>38.19.220</t>
  </si>
  <si>
    <t>38.21</t>
  </si>
  <si>
    <t>38.21.110</t>
  </si>
  <si>
    <t>38.21.120</t>
  </si>
  <si>
    <t>38.21.130</t>
  </si>
  <si>
    <t>38.21.140</t>
  </si>
  <si>
    <t>38.21.150</t>
  </si>
  <si>
    <t>38.21.310</t>
  </si>
  <si>
    <t>38.21.320</t>
  </si>
  <si>
    <t>38.21.330</t>
  </si>
  <si>
    <t>38.21.340</t>
  </si>
  <si>
    <t>38.21.350</t>
  </si>
  <si>
    <t>38.21.360</t>
  </si>
  <si>
    <t>38.21.370</t>
  </si>
  <si>
    <t>38.21.920</t>
  </si>
  <si>
    <t>38.21.930</t>
  </si>
  <si>
    <t>38.21.940</t>
  </si>
  <si>
    <t>38.21.950</t>
  </si>
  <si>
    <t>38.22</t>
  </si>
  <si>
    <t>Eletrocalha e acessórios.</t>
  </si>
  <si>
    <t>38.22.120</t>
  </si>
  <si>
    <t>38.22.130</t>
  </si>
  <si>
    <t>38.22.140</t>
  </si>
  <si>
    <t>38.22.150</t>
  </si>
  <si>
    <t>38.22.160</t>
  </si>
  <si>
    <t>38.22.170</t>
  </si>
  <si>
    <t>38.22.180</t>
  </si>
  <si>
    <t>38.22.610</t>
  </si>
  <si>
    <t>38.22.620</t>
  </si>
  <si>
    <t>38.22.630</t>
  </si>
  <si>
    <t>38.22.640</t>
  </si>
  <si>
    <t>38.22.650</t>
  </si>
  <si>
    <t>38.22.660</t>
  </si>
  <si>
    <t>38.22.670</t>
  </si>
  <si>
    <t>38.22.680</t>
  </si>
  <si>
    <t>38.22.690</t>
  </si>
  <si>
    <t>38.23</t>
  </si>
  <si>
    <t>Eletrocalha e acessórios..</t>
  </si>
  <si>
    <t>38.23.010</t>
  </si>
  <si>
    <t>38.23.020</t>
  </si>
  <si>
    <t>38.23.030</t>
  </si>
  <si>
    <t>38.23.040</t>
  </si>
  <si>
    <t>38.23.050</t>
  </si>
  <si>
    <t>38.23.060</t>
  </si>
  <si>
    <t>38.23.110</t>
  </si>
  <si>
    <t>38.23.120</t>
  </si>
  <si>
    <t>38.23.130</t>
  </si>
  <si>
    <t>38.23.140</t>
  </si>
  <si>
    <t>38.23.150</t>
  </si>
  <si>
    <t>38.23.160</t>
  </si>
  <si>
    <t>38.23.170</t>
  </si>
  <si>
    <t>38.23.180</t>
  </si>
  <si>
    <t>38.23.210</t>
  </si>
  <si>
    <t>38.23.220</t>
  </si>
  <si>
    <t>38.23.230</t>
  </si>
  <si>
    <t>38.23.240</t>
  </si>
  <si>
    <t>38.23.310</t>
  </si>
  <si>
    <t>38.23.320</t>
  </si>
  <si>
    <t>38.23.330</t>
  </si>
  <si>
    <t>38.23.350</t>
  </si>
  <si>
    <t>38.23.410</t>
  </si>
  <si>
    <t>39</t>
  </si>
  <si>
    <t>CONDUTOR E ENFIAÇÃO DE ENERGIA ELÉTRICA E TELEFONIA</t>
  </si>
  <si>
    <t>39.02</t>
  </si>
  <si>
    <t>39.02.010</t>
  </si>
  <si>
    <t>39.02.016</t>
  </si>
  <si>
    <t>39.02.020</t>
  </si>
  <si>
    <t>39.02.030</t>
  </si>
  <si>
    <t>39.02.040</t>
  </si>
  <si>
    <t>39.03</t>
  </si>
  <si>
    <t>39.03.160</t>
  </si>
  <si>
    <t>39.03.170</t>
  </si>
  <si>
    <t>39.03.174</t>
  </si>
  <si>
    <t>Cabo de cobre de 4 mm², isolamento 0,6/1 kV - isolação em PVC 70°C.</t>
  </si>
  <si>
    <t>39.03.178</t>
  </si>
  <si>
    <t>39.03.182</t>
  </si>
  <si>
    <t>39.04</t>
  </si>
  <si>
    <t>Cabo de cobre nu, têmpera mole, classe 2</t>
  </si>
  <si>
    <t>39.04.050</t>
  </si>
  <si>
    <t>39.04.060</t>
  </si>
  <si>
    <t>39.04.070</t>
  </si>
  <si>
    <t>39.04.080</t>
  </si>
  <si>
    <t>39.04.100</t>
  </si>
  <si>
    <t>39.04.120</t>
  </si>
  <si>
    <t>39.04.180</t>
  </si>
  <si>
    <t>39.05</t>
  </si>
  <si>
    <t>Cabo de cobre tripolar, isolamento 8,7/15 kV, isolação EPR 90°C</t>
  </si>
  <si>
    <t>39.05.070</t>
  </si>
  <si>
    <t>Cabo de cobre de 3x35 mm², isolamento 8,7/15 kV - isolação EPR 90°C</t>
  </si>
  <si>
    <t>39.06</t>
  </si>
  <si>
    <t>39.06.060</t>
  </si>
  <si>
    <t>39.06.070</t>
  </si>
  <si>
    <t>39.06.074</t>
  </si>
  <si>
    <t>39.06.084</t>
  </si>
  <si>
    <t>39.09</t>
  </si>
  <si>
    <t>39.09.010</t>
  </si>
  <si>
    <t>39.09.020</t>
  </si>
  <si>
    <t>39.09.040</t>
  </si>
  <si>
    <t>39.09.060</t>
  </si>
  <si>
    <t>39.09.100</t>
  </si>
  <si>
    <t>39.09.120</t>
  </si>
  <si>
    <t>39.09.140</t>
  </si>
  <si>
    <t>39.10</t>
  </si>
  <si>
    <t>39.10.050</t>
  </si>
  <si>
    <t>39.10.060</t>
  </si>
  <si>
    <t>39.10.080</t>
  </si>
  <si>
    <t>39.10.120</t>
  </si>
  <si>
    <t>39.10.130</t>
  </si>
  <si>
    <t>39.10.160</t>
  </si>
  <si>
    <t>39.10.200</t>
  </si>
  <si>
    <t>39.10.240</t>
  </si>
  <si>
    <t>39.10.246</t>
  </si>
  <si>
    <t>39.10.250</t>
  </si>
  <si>
    <t>39.10.280</t>
  </si>
  <si>
    <t>39.10.300</t>
  </si>
  <si>
    <t>39.11</t>
  </si>
  <si>
    <t>39.11.020</t>
  </si>
  <si>
    <t>39.11.040</t>
  </si>
  <si>
    <t>39.11.080</t>
  </si>
  <si>
    <t>39.11.090</t>
  </si>
  <si>
    <t>39.11.110</t>
  </si>
  <si>
    <t>39.11.120</t>
  </si>
  <si>
    <t>39.11.190</t>
  </si>
  <si>
    <t>39.11.210</t>
  </si>
  <si>
    <t>39.11.230</t>
  </si>
  <si>
    <t>39.11.240</t>
  </si>
  <si>
    <t>39.11.270</t>
  </si>
  <si>
    <t>39.11.280</t>
  </si>
  <si>
    <t>39.11.300</t>
  </si>
  <si>
    <t>39.11.400</t>
  </si>
  <si>
    <t>39.11.410</t>
  </si>
  <si>
    <t>39.11.430</t>
  </si>
  <si>
    <t>39.12</t>
  </si>
  <si>
    <t>Cabo de cobre flexível, isolamento 600 V, isolação em VC/E 105°C</t>
  </si>
  <si>
    <t>39.12.510</t>
  </si>
  <si>
    <t>Cabo de cobre flexível blindado de 2 x 1,5 mm², isolamento 600V, isolação em VC/E 105°C - para detecção de incêndio</t>
  </si>
  <si>
    <t>39.12.520</t>
  </si>
  <si>
    <t>Cabo de cobre flexível blindado de 3 x 1,5 mm², isolamento 600V, isolação em VC/E 105°C - para detecção de incêndio</t>
  </si>
  <si>
    <t>39.12.530</t>
  </si>
  <si>
    <t>Cabo de cobre flexível blindado de 2 x 2,5 mm², isolamento 600V, isolação em VC/E 105°C - para detecção de incêndio</t>
  </si>
  <si>
    <t>39.14</t>
  </si>
  <si>
    <t>39.14.010</t>
  </si>
  <si>
    <t>39.14.050</t>
  </si>
  <si>
    <t>39.15</t>
  </si>
  <si>
    <t>39.15.040</t>
  </si>
  <si>
    <t>39.15.070</t>
  </si>
  <si>
    <t>39.18</t>
  </si>
  <si>
    <t>39.18.100</t>
  </si>
  <si>
    <t>39.18.104</t>
  </si>
  <si>
    <t>39.18.106</t>
  </si>
  <si>
    <t>39.18.110</t>
  </si>
  <si>
    <t>39.18.114</t>
  </si>
  <si>
    <t>39.18.120</t>
  </si>
  <si>
    <t>39.18.126</t>
  </si>
  <si>
    <t>39.20</t>
  </si>
  <si>
    <t>Reparos, conservações e complementos - GRUPO 39</t>
  </si>
  <si>
    <t>39.20.010</t>
  </si>
  <si>
    <t>39.20.030</t>
  </si>
  <si>
    <t>39.21</t>
  </si>
  <si>
    <t>Cabo de cobre flexível, isolamento 0,6/1 kV, isolação em HEPR 90°C</t>
  </si>
  <si>
    <t>39.21.010</t>
  </si>
  <si>
    <t>Cabo de cobre flexível de 1,5 mm², isolamento 0,6/1kV - isolação HEPR 90°C</t>
  </si>
  <si>
    <t>39.21.020</t>
  </si>
  <si>
    <t>Cabo de cobre flexível de 2,5 mm², isolamento 0,6/1kV - isolação HEPR 90°C</t>
  </si>
  <si>
    <t>39.21.030</t>
  </si>
  <si>
    <t>Cabo de cobre flexível de 4 mm², isolamento 0,6/1kV - isolação HEPR 90°C</t>
  </si>
  <si>
    <t>39.21.040</t>
  </si>
  <si>
    <t>Cabo de cobre flexível de 6 mm², isolamento 0,6/1kV - isolação HEPR 90°C</t>
  </si>
  <si>
    <t>39.21.050</t>
  </si>
  <si>
    <t>Cabo de cobre flexível de 10 mm², isolamento 0,6/1kV - isolação HEPR 90°C</t>
  </si>
  <si>
    <t>39.21.060</t>
  </si>
  <si>
    <t>Cabo de cobre flexível de 16 mm², isolamento 0,6/1kV - isolação HEPR 90°C</t>
  </si>
  <si>
    <t>39.21.070</t>
  </si>
  <si>
    <t>Cabo de cobre flexível de 25 mm², isolamento 0,6/1kV - isolação HEPR 90°C</t>
  </si>
  <si>
    <t>39.21.080</t>
  </si>
  <si>
    <t>Cabo de cobre flexível de 35 mm², isolamento 0,6/1kV - isolação HEPR 90°C</t>
  </si>
  <si>
    <t>39.21.090</t>
  </si>
  <si>
    <t>Cabo de cobre flexível de 50 mm², isolamento 0,6/1kV - isolação HEPR 90°C</t>
  </si>
  <si>
    <t>39.21.100</t>
  </si>
  <si>
    <t>Cabo de cobre flexível de 70 mm², isolamento 0,6/1kV - isolação HEPR 90°C</t>
  </si>
  <si>
    <t>39.21.110</t>
  </si>
  <si>
    <t>Cabo de cobre flexível de 95 mm², isolamento 0,6/1kV - isolação HEPR 90°C</t>
  </si>
  <si>
    <t>39.21.120</t>
  </si>
  <si>
    <t>Cabo de cobre flexível de 120 mm², isolamento 0,6/1kV - isolação HEPR 90°C</t>
  </si>
  <si>
    <t>39.21.130</t>
  </si>
  <si>
    <t>Cabo de cobre flexível de 185 mm², isolamento 0,6/1kV - isolação HEPR 90°C</t>
  </si>
  <si>
    <t>39.21.140</t>
  </si>
  <si>
    <t>Cabo de cobre flexível de 240 mm², isolamento 0,6/1kV - isolação HEPR 90°C</t>
  </si>
  <si>
    <t>39.21.201</t>
  </si>
  <si>
    <t>Cabo de cobre flexível de 2 x 2,5 mm², isolamento 0,6/1 kV - isolação HEPR 90°C</t>
  </si>
  <si>
    <t>39.21.230</t>
  </si>
  <si>
    <t>Cabo de cobre flexível de 3 x 1,5 mm², isolamento 0,6/1 kV - isolação HEPR 90°C</t>
  </si>
  <si>
    <t>39.21.231</t>
  </si>
  <si>
    <t>Cabo de cobre flexível de 3 x 2,5 mm², isolamento 0,6/1 kV - isolação HEPR 90°C</t>
  </si>
  <si>
    <t>39.21.234</t>
  </si>
  <si>
    <t>Cabo de cobre flexível de 3 x 10 mm², isolamento 0,6/1 kV - isolação HEPR 90°C</t>
  </si>
  <si>
    <t>39.21.236</t>
  </si>
  <si>
    <t>Cabo de cobre flexível de 3 x 25 mm², isolamento 0,6/1 kV - isolação HEPR 90°C</t>
  </si>
  <si>
    <t>39.21.237</t>
  </si>
  <si>
    <t>Cabo de cobre flexível de 3 x 35 mm², isolamento 0,6/1 kV - isolação HEPR 90°C</t>
  </si>
  <si>
    <t>39.21.254</t>
  </si>
  <si>
    <t>Cabo de cobre flexível de 4 x 10 mm², isolamento 0,6/1 kV - isolação HEPR 90°C</t>
  </si>
  <si>
    <t>39.24</t>
  </si>
  <si>
    <t>Cabo de cobre flexível, isolamento 500 V, isolação PP 70°C</t>
  </si>
  <si>
    <t>39.24.151</t>
  </si>
  <si>
    <t>39.24.152</t>
  </si>
  <si>
    <t>39.24.153</t>
  </si>
  <si>
    <t>39.24.154</t>
  </si>
  <si>
    <t>39.24.173</t>
  </si>
  <si>
    <t>39.24.174</t>
  </si>
  <si>
    <t>39.25</t>
  </si>
  <si>
    <t>Cabo de cobre unipolar, isolamento 15/25 kV, isolação EPR 90 °C / 105 °C</t>
  </si>
  <si>
    <t>39.25.020</t>
  </si>
  <si>
    <t>Cabo de cobre de 35 mm², isolamento 15/25 kV - isolação EPR 105°C</t>
  </si>
  <si>
    <t>39.25.030</t>
  </si>
  <si>
    <t>Cabo de cobre de 50 mm², isolamento 15/25 kV - isolação EPR 105°C</t>
  </si>
  <si>
    <t>39.26</t>
  </si>
  <si>
    <t>Cabo de cobre flexível, isolamento 0,6/1kV - isolação HEPR 90° C - baixa emissão fumaça e gases</t>
  </si>
  <si>
    <t>39.26.010</t>
  </si>
  <si>
    <t>Cabo de cobre flexível de 1,5 mm², isolamento 0,6/1 kV - isolação HEPR 90°C - baixa emissão de fumaça e gases</t>
  </si>
  <si>
    <t>39.26.020</t>
  </si>
  <si>
    <t>Cabo de cobre flexível de 2,5 mm², isolamento 0,6/1 kV - isolação HEPR 90°C - baixa emissão de fumaça e gases</t>
  </si>
  <si>
    <t>39.26.030</t>
  </si>
  <si>
    <t>Cabo de cobre flexível de 4 mm², isolamento 0,6/1 kV -  isolação HEPR 90°C - baixa emissão de fumaça e gases</t>
  </si>
  <si>
    <t>39.26.040</t>
  </si>
  <si>
    <t>Cabo de cobre flexível de 6 mm², isolamento 0,6/1 kV - isolação HEPR 90°C - baixa emissão de fumaça e gases</t>
  </si>
  <si>
    <t>39.26.050</t>
  </si>
  <si>
    <t>Cabo de cobre flexível de 10 mm², isolamento 0,6/1 kV - isolação HEPR 90°C - baixa emissão de fumaça e gases</t>
  </si>
  <si>
    <t>39.26.060</t>
  </si>
  <si>
    <t>Cabo de cobre flexível de 16 mm², isolamento 0,6/1 kV - isolação HEPR 90°C - baixa emissão de fumaça e gases</t>
  </si>
  <si>
    <t>39.26.070</t>
  </si>
  <si>
    <t>Cabo de cobre flexível de 25 mm², isolamento 0,6/1 kV - isolação HEPR 90°C - baixa emissão de fumaça e gases</t>
  </si>
  <si>
    <t>39.26.080</t>
  </si>
  <si>
    <t>Cabo de cobre flexível de 35 mm², isolamento 0,6/1 kV - isolação HEPR 90°C - baixa emissão de fumaça e gases</t>
  </si>
  <si>
    <t>39.26.090</t>
  </si>
  <si>
    <t>Cabo de cobre flexível de 50 mm², isolamento 0,6/1 kV - isolação HEPR 90°C - baixa emissão de fumaça e gases</t>
  </si>
  <si>
    <t>39.26.100</t>
  </si>
  <si>
    <t>Cabo de cobre flexível de 70 mm², isolamento 0,6/1 kV - isolação HEPR 90°C - baixa emissão de fumaça e gases</t>
  </si>
  <si>
    <t>39.26.110</t>
  </si>
  <si>
    <t>Cabo de cobre flexível de 95 mm², isolamento 0,6/1 kV - isolação HEPR 90°C - baixa emissão de fumaça e gases</t>
  </si>
  <si>
    <t>39.26.120</t>
  </si>
  <si>
    <t>Cabo de cobre flexível de 120 mm², isolamento 0,6/1 kV - isolação HEPR 90°C - baixa emissão de fumaça e gases</t>
  </si>
  <si>
    <t>39.26.130</t>
  </si>
  <si>
    <t>Cabo de cobre flexível de 150 mm², isolamento 0,6/1 kV - isolação HEPR 90°C - baixa emissão de fumaça e gases</t>
  </si>
  <si>
    <t>39.26.140</t>
  </si>
  <si>
    <t>Cabo de cobre flexível de 185 mm², isolamento 0,6/1 kV - isolação HEPR 90°C - baixa emissão de fumaça e gases</t>
  </si>
  <si>
    <t>39.26.150</t>
  </si>
  <si>
    <t>Cabo de cobre flexível de 240 mm², isolamento 0,6/1 kV - isolação HEPR 90°C - baixa emissão de fumaça e gases</t>
  </si>
  <si>
    <t>39.27</t>
  </si>
  <si>
    <t>39.27.010</t>
  </si>
  <si>
    <t>39.27.020</t>
  </si>
  <si>
    <t>39.27.030</t>
  </si>
  <si>
    <t>39.27.110</t>
  </si>
  <si>
    <t>39.27.120</t>
  </si>
  <si>
    <t>39.29</t>
  </si>
  <si>
    <t>Cabo de cobre flexível, isolamento 750 V - isolação 70°C, baixa emissão de fumaça e gases</t>
  </si>
  <si>
    <t>39.29.110</t>
  </si>
  <si>
    <t>39.29.111</t>
  </si>
  <si>
    <t>39.29.112</t>
  </si>
  <si>
    <t>39.29.113</t>
  </si>
  <si>
    <t>39.29.114</t>
  </si>
  <si>
    <t>39.30</t>
  </si>
  <si>
    <t>39.30.010</t>
  </si>
  <si>
    <t>40</t>
  </si>
  <si>
    <t>DISTRIBUIÇÃO DE FORÇA E COMANDO DE ENERGIA ELÉTRICA E TELEFONIA</t>
  </si>
  <si>
    <t>40.01</t>
  </si>
  <si>
    <t>40.01.020</t>
  </si>
  <si>
    <t>40.01.040</t>
  </si>
  <si>
    <t>40.01.080</t>
  </si>
  <si>
    <t>40.01.090</t>
  </si>
  <si>
    <t>40.02</t>
  </si>
  <si>
    <t>40.02.010</t>
  </si>
  <si>
    <t>40.02.020</t>
  </si>
  <si>
    <t>40.02.040</t>
  </si>
  <si>
    <t>40.02.060</t>
  </si>
  <si>
    <t>40.02.080</t>
  </si>
  <si>
    <t>40.02.100</t>
  </si>
  <si>
    <t>40.02.120</t>
  </si>
  <si>
    <t>40.02.440</t>
  </si>
  <si>
    <t>40.02.450</t>
  </si>
  <si>
    <t>40.02.460</t>
  </si>
  <si>
    <t>40.02.470</t>
  </si>
  <si>
    <t>40.02.600</t>
  </si>
  <si>
    <t>40.02.610</t>
  </si>
  <si>
    <t>40.02.620</t>
  </si>
  <si>
    <t>40.04</t>
  </si>
  <si>
    <t>40.04.080</t>
  </si>
  <si>
    <t>40.04.090</t>
  </si>
  <si>
    <t>40.04.096</t>
  </si>
  <si>
    <t>40.04.140</t>
  </si>
  <si>
    <t>40.04.146</t>
  </si>
  <si>
    <t>40.04.230</t>
  </si>
  <si>
    <t>40.04.340</t>
  </si>
  <si>
    <t>40.04.390</t>
  </si>
  <si>
    <t>40.04.450</t>
  </si>
  <si>
    <t>40.04.460</t>
  </si>
  <si>
    <t>40.04.470</t>
  </si>
  <si>
    <t>40.04.480</t>
  </si>
  <si>
    <t>40.04.490</t>
  </si>
  <si>
    <t>40.05</t>
  </si>
  <si>
    <t>40.05.020</t>
  </si>
  <si>
    <t>40.05.040</t>
  </si>
  <si>
    <t>40.05.060</t>
  </si>
  <si>
    <t>40.05.080</t>
  </si>
  <si>
    <t>40.05.100</t>
  </si>
  <si>
    <t>40.05.120</t>
  </si>
  <si>
    <t>40.05.140</t>
  </si>
  <si>
    <t>40.05.160</t>
  </si>
  <si>
    <t>40.05.170</t>
  </si>
  <si>
    <t>40.05.180</t>
  </si>
  <si>
    <t>40.05.320</t>
  </si>
  <si>
    <t>40.05.330</t>
  </si>
  <si>
    <t>40.05.340</t>
  </si>
  <si>
    <t>40.05.350</t>
  </si>
  <si>
    <t>40.06</t>
  </si>
  <si>
    <t>40.06.040</t>
  </si>
  <si>
    <t>40.06.060</t>
  </si>
  <si>
    <t>40.06.080</t>
  </si>
  <si>
    <t>40.06.100</t>
  </si>
  <si>
    <t>40.06.120</t>
  </si>
  <si>
    <t>40.06.140</t>
  </si>
  <si>
    <t>40.06.160</t>
  </si>
  <si>
    <t>40.06.170</t>
  </si>
  <si>
    <t>40.06.510</t>
  </si>
  <si>
    <t>Condulete em PVC de 1´ - com tampa</t>
  </si>
  <si>
    <t>40.07</t>
  </si>
  <si>
    <t>40.07.010</t>
  </si>
  <si>
    <t>40.07.020</t>
  </si>
  <si>
    <t>40.07.040</t>
  </si>
  <si>
    <t>40.10</t>
  </si>
  <si>
    <t>40.10.016</t>
  </si>
  <si>
    <t>40.10.020</t>
  </si>
  <si>
    <t>40.10.040</t>
  </si>
  <si>
    <t>40.10.060</t>
  </si>
  <si>
    <t>40.10.080</t>
  </si>
  <si>
    <t>40.10.100</t>
  </si>
  <si>
    <t>40.10.106</t>
  </si>
  <si>
    <t>40.10.110</t>
  </si>
  <si>
    <t>40.10.136</t>
  </si>
  <si>
    <t>40.10.140</t>
  </si>
  <si>
    <t>Contator de potência 150 A - 2na+2nf</t>
  </si>
  <si>
    <t>40.10.150</t>
  </si>
  <si>
    <t>Contator de potência 220 A - 2na+2nf</t>
  </si>
  <si>
    <t>40.10.500</t>
  </si>
  <si>
    <t>Minicontator auxiliar - 4na</t>
  </si>
  <si>
    <t>40.10.510</t>
  </si>
  <si>
    <t>Contator auxiliar - 2na+2nf</t>
  </si>
  <si>
    <t>40.10.520</t>
  </si>
  <si>
    <t>40.11</t>
  </si>
  <si>
    <t>40.11.010</t>
  </si>
  <si>
    <t>40.11.020</t>
  </si>
  <si>
    <t>40.11.030</t>
  </si>
  <si>
    <t>40.11.050</t>
  </si>
  <si>
    <t>40.11.060</t>
  </si>
  <si>
    <t>40.11.070</t>
  </si>
  <si>
    <t>40.11.120</t>
  </si>
  <si>
    <t>40.11.191</t>
  </si>
  <si>
    <t>40.11.230</t>
  </si>
  <si>
    <t>40.11.240</t>
  </si>
  <si>
    <t>40.11.250</t>
  </si>
  <si>
    <t>Relé de impulso bipolar, 16 A, 250 V CA</t>
  </si>
  <si>
    <t>40.12</t>
  </si>
  <si>
    <t>40.12.020</t>
  </si>
  <si>
    <t>Chave comutadora/seletora com 1 polo e 3 posições para 63 A</t>
  </si>
  <si>
    <t>40.12.030</t>
  </si>
  <si>
    <t>Chave comutadora/seletora com 1 polo e 3 posições para 25 A</t>
  </si>
  <si>
    <t>40.12.200</t>
  </si>
  <si>
    <t>40.12.210</t>
  </si>
  <si>
    <t>Chave comutadora/seletora com 3 polos e 3 posições para 25 A</t>
  </si>
  <si>
    <t>40.13</t>
  </si>
  <si>
    <t>40.13.010</t>
  </si>
  <si>
    <t>40.13.040</t>
  </si>
  <si>
    <t>40.14</t>
  </si>
  <si>
    <t>40.14.010</t>
  </si>
  <si>
    <t>40.14.030</t>
  </si>
  <si>
    <t>40.20</t>
  </si>
  <si>
    <t>Reparos, conservações e complementos - GRUPO 40</t>
  </si>
  <si>
    <t>40.20.050</t>
  </si>
  <si>
    <t>40.20.060</t>
  </si>
  <si>
    <t>40.20.090</t>
  </si>
  <si>
    <t>40.20.100</t>
  </si>
  <si>
    <t>40.20.110</t>
  </si>
  <si>
    <t>40.20.120</t>
  </si>
  <si>
    <t>40.20.140</t>
  </si>
  <si>
    <t>40.20.200</t>
  </si>
  <si>
    <t>Chave de boia normalmente fechada ou aberta</t>
  </si>
  <si>
    <t>40.20.240</t>
  </si>
  <si>
    <t>40.20.250</t>
  </si>
  <si>
    <t>40.20.300</t>
  </si>
  <si>
    <t>Chave de nível tipo boia pendular (pera), com contato microswitch</t>
  </si>
  <si>
    <t>40.20.310</t>
  </si>
  <si>
    <t>40.20.320</t>
  </si>
  <si>
    <t>41</t>
  </si>
  <si>
    <t>ILUMINAÇÃO</t>
  </si>
  <si>
    <t>41.02</t>
  </si>
  <si>
    <t>Lâmpadas</t>
  </si>
  <si>
    <t>41.04</t>
  </si>
  <si>
    <t>41.04.020</t>
  </si>
  <si>
    <t>41.04.050</t>
  </si>
  <si>
    <t>41.05</t>
  </si>
  <si>
    <t>41.05.710</t>
  </si>
  <si>
    <t>41.05.720</t>
  </si>
  <si>
    <t>41.05.800</t>
  </si>
  <si>
    <t>41.06</t>
  </si>
  <si>
    <t>41.06.100</t>
  </si>
  <si>
    <t>41.06.130</t>
  </si>
  <si>
    <t>41.06.410</t>
  </si>
  <si>
    <t>41.07</t>
  </si>
  <si>
    <t>41.07.020</t>
  </si>
  <si>
    <t>41.07.030</t>
  </si>
  <si>
    <t>41.07.050</t>
  </si>
  <si>
    <t>41.07.060</t>
  </si>
  <si>
    <t>41.07.070</t>
  </si>
  <si>
    <t>41.07.200</t>
  </si>
  <si>
    <t>41.07.320</t>
  </si>
  <si>
    <t>Lâmpada fluorescente tubular "HO", base bipino bilateral de 110 W</t>
  </si>
  <si>
    <t>41.07.400</t>
  </si>
  <si>
    <t>Lâmpada fluorescente compacta eletrônica "2U", base E27 de 9 W - 110 ou 220 V</t>
  </si>
  <si>
    <t>41.07.410</t>
  </si>
  <si>
    <t>Lâmpada fluorescente compacta eletrônica "2U", base E27 de 11 W - 110 ou 220 V</t>
  </si>
  <si>
    <t>41.07.420</t>
  </si>
  <si>
    <t>Lâmpada fluorescente compacta eletrônica "3U", base E27 de 15 W - 110 ou 220 V</t>
  </si>
  <si>
    <t>41.07.430</t>
  </si>
  <si>
    <t>Lâmpada fluorescente compacta eletrônica "3U", base E27 de 20 W - 110 ou 220 V</t>
  </si>
  <si>
    <t>41.07.440</t>
  </si>
  <si>
    <t>Lâmpada fluorescente compacta eletrônica "3U", base E27 de 23 W - 110 ou 220 V</t>
  </si>
  <si>
    <t>41.07.450</t>
  </si>
  <si>
    <t>Lâmpada fluorescente compacta eletrônica "3U", base E27 de 25 W - 110 ou 220 V</t>
  </si>
  <si>
    <t>41.07.800</t>
  </si>
  <si>
    <t>Lâmpada fluorescente compacta "1U", base G-23 de 9 W</t>
  </si>
  <si>
    <t>41.07.810</t>
  </si>
  <si>
    <t>Lâmpada fluorescente compacta "2U", base G-24D-2 de 18 W</t>
  </si>
  <si>
    <t>41.07.820</t>
  </si>
  <si>
    <t>Lâmpada fluorescente compacta "2U", base G-24D-3 de 26 W</t>
  </si>
  <si>
    <t>41.07.830</t>
  </si>
  <si>
    <t>41.07.860</t>
  </si>
  <si>
    <t>41.08</t>
  </si>
  <si>
    <t>41.08.010</t>
  </si>
  <si>
    <t>41.08.210</t>
  </si>
  <si>
    <t>41.08.230</t>
  </si>
  <si>
    <t>41.08.250</t>
  </si>
  <si>
    <t>41.08.270</t>
  </si>
  <si>
    <t>41.08.280</t>
  </si>
  <si>
    <t>41.08.420</t>
  </si>
  <si>
    <t>41.08.440</t>
  </si>
  <si>
    <t>41.08.450</t>
  </si>
  <si>
    <t>41.08.460</t>
  </si>
  <si>
    <t>41.09</t>
  </si>
  <si>
    <t>41.09.710</t>
  </si>
  <si>
    <t>41.09.720</t>
  </si>
  <si>
    <t>41.09.740</t>
  </si>
  <si>
    <t>41.09.750</t>
  </si>
  <si>
    <t>41.09.830</t>
  </si>
  <si>
    <t>Reator eletrônico de alto fator de potência com partida instantânea, para duas lâmpadas fluorescentes tubulares "HO", base bipino bilateral, 110 W - 220 V</t>
  </si>
  <si>
    <t>41.09.870</t>
  </si>
  <si>
    <t>41.09.890</t>
  </si>
  <si>
    <t>41.10</t>
  </si>
  <si>
    <t>41.10.060</t>
  </si>
  <si>
    <t>41.10.070</t>
  </si>
  <si>
    <t>41.10.080</t>
  </si>
  <si>
    <t>41.10.260</t>
  </si>
  <si>
    <t>41.10.330</t>
  </si>
  <si>
    <t>41.10.340</t>
  </si>
  <si>
    <t>41.10.400</t>
  </si>
  <si>
    <t>41.10.410</t>
  </si>
  <si>
    <t>41.10.430</t>
  </si>
  <si>
    <t>41.10.490</t>
  </si>
  <si>
    <t>41.10.500</t>
  </si>
  <si>
    <t>Poste telecônico reto em aço SAE 1010/1020 galvanizado a fogo, altura de 4,00 m</t>
  </si>
  <si>
    <t>41.11</t>
  </si>
  <si>
    <t>41.11.060</t>
  </si>
  <si>
    <t>41.11.090</t>
  </si>
  <si>
    <t>41.11.100</t>
  </si>
  <si>
    <t>41.11.110</t>
  </si>
  <si>
    <t>41.12</t>
  </si>
  <si>
    <t>41.12.050</t>
  </si>
  <si>
    <t>41.12.060</t>
  </si>
  <si>
    <t>41.12.070</t>
  </si>
  <si>
    <t>41.12.080</t>
  </si>
  <si>
    <t>41.12.090</t>
  </si>
  <si>
    <t>41.13</t>
  </si>
  <si>
    <t>41.13.030</t>
  </si>
  <si>
    <t>41.13.040</t>
  </si>
  <si>
    <t>41.13.050</t>
  </si>
  <si>
    <t>41.13.200</t>
  </si>
  <si>
    <t>41.14</t>
  </si>
  <si>
    <t>41.14.020</t>
  </si>
  <si>
    <t>41.14.070</t>
  </si>
  <si>
    <t>41.14.090</t>
  </si>
  <si>
    <t>41.14.180</t>
  </si>
  <si>
    <t>41.14.210</t>
  </si>
  <si>
    <t>41.14.310</t>
  </si>
  <si>
    <t>41.14.390</t>
  </si>
  <si>
    <t>41.14.430</t>
  </si>
  <si>
    <t>41.14.510</t>
  </si>
  <si>
    <t>41.14.530</t>
  </si>
  <si>
    <t>41.14.560</t>
  </si>
  <si>
    <t>41.14.590</t>
  </si>
  <si>
    <t>41.14.600</t>
  </si>
  <si>
    <t>41.14.620</t>
  </si>
  <si>
    <t>41.14.640</t>
  </si>
  <si>
    <t>Luminária retangular de embutir tipo calha aberta com refletor em alumínio de alto brilho para 2 lâmpadas fluorescentes tubulares de 28/54W</t>
  </si>
  <si>
    <t>41.14.670</t>
  </si>
  <si>
    <t>41.14.700</t>
  </si>
  <si>
    <t>41.14.730</t>
  </si>
  <si>
    <t>41.14.740</t>
  </si>
  <si>
    <t>41.14.750</t>
  </si>
  <si>
    <t>41.14.770</t>
  </si>
  <si>
    <t>41.14.780</t>
  </si>
  <si>
    <t>41.14.790</t>
  </si>
  <si>
    <t>Luminária retangular de embutir tipo calha aberta com refletor assimétrico em alumínio de alto brilho para 2 lâmpadas fluorescentes tubulares de 28/54W</t>
  </si>
  <si>
    <t>41.15</t>
  </si>
  <si>
    <t>41.15.170</t>
  </si>
  <si>
    <t>Luminária redonda de embutir, com foco orientável e acessório antiofuscante, para 1 lâmpada dicroica de 50 W</t>
  </si>
  <si>
    <t>41.15.240</t>
  </si>
  <si>
    <t>Luminária tipo "Spot" para trilho, foco orientável, corpo em alumínio pintado, refletor em alumínio anodizado, para uma lâmpada halógena PAR30 de 75 W</t>
  </si>
  <si>
    <t>41.20</t>
  </si>
  <si>
    <t>Reparos, conservações e complementos - GRUPO 41</t>
  </si>
  <si>
    <t>41.20.020</t>
  </si>
  <si>
    <t>41.20.080</t>
  </si>
  <si>
    <t>Plafon plástico e/ou PVC para acabamento de ponto de luz, com soquete E-27 para lâmpada fluorescente compacta</t>
  </si>
  <si>
    <t>41.30</t>
  </si>
  <si>
    <t>41.30.250</t>
  </si>
  <si>
    <t>41.31</t>
  </si>
  <si>
    <t>Iluminação Led</t>
  </si>
  <si>
    <t>41.31.010</t>
  </si>
  <si>
    <t>41.31.040</t>
  </si>
  <si>
    <t>41.31.050</t>
  </si>
  <si>
    <t>41.31.060</t>
  </si>
  <si>
    <t>41.31.070</t>
  </si>
  <si>
    <t>41.31.080</t>
  </si>
  <si>
    <t>41.31.085</t>
  </si>
  <si>
    <t>42</t>
  </si>
  <si>
    <t>42.01</t>
  </si>
  <si>
    <t>42.01.020</t>
  </si>
  <si>
    <t>42.01.040</t>
  </si>
  <si>
    <t>42.01.060</t>
  </si>
  <si>
    <t>42.01.080</t>
  </si>
  <si>
    <t>42.01.086</t>
  </si>
  <si>
    <t>Captor tipo terminal aéreo, h= 300 mm em alumínio</t>
  </si>
  <si>
    <t>42.01.090</t>
  </si>
  <si>
    <t>42.01.096</t>
  </si>
  <si>
    <t>Captor tipo terminal aéreo, h= 250 mm, diâmetro de 3/8´ galvanizado a fogo</t>
  </si>
  <si>
    <t>42.01.098</t>
  </si>
  <si>
    <t>42.02</t>
  </si>
  <si>
    <t>42.02.010</t>
  </si>
  <si>
    <t>42.02.020</t>
  </si>
  <si>
    <t>42.02.040</t>
  </si>
  <si>
    <t>42.02.060</t>
  </si>
  <si>
    <t>42.02.080</t>
  </si>
  <si>
    <t>42.02.100</t>
  </si>
  <si>
    <t>42.03</t>
  </si>
  <si>
    <t>42.03.020</t>
  </si>
  <si>
    <t>42.03.040</t>
  </si>
  <si>
    <t>42.03.060</t>
  </si>
  <si>
    <t>42.03.080</t>
  </si>
  <si>
    <t>42.04</t>
  </si>
  <si>
    <t>42.04.020</t>
  </si>
  <si>
    <t>42.04.040</t>
  </si>
  <si>
    <t>42.04.060</t>
  </si>
  <si>
    <t>42.04.080</t>
  </si>
  <si>
    <t>42.04.120</t>
  </si>
  <si>
    <t>42.04.140</t>
  </si>
  <si>
    <t>42.04.160</t>
  </si>
  <si>
    <t>42.05</t>
  </si>
  <si>
    <t>42.05.010</t>
  </si>
  <si>
    <t>42.05.020</t>
  </si>
  <si>
    <t>42.05.030</t>
  </si>
  <si>
    <t>42.05.050</t>
  </si>
  <si>
    <t>42.05.070</t>
  </si>
  <si>
    <t>42.05.100</t>
  </si>
  <si>
    <t>42.05.110</t>
  </si>
  <si>
    <t>42.05.120</t>
  </si>
  <si>
    <t>42.05.140</t>
  </si>
  <si>
    <t>42.05.160</t>
  </si>
  <si>
    <t>42.05.170</t>
  </si>
  <si>
    <t>42.05.180</t>
  </si>
  <si>
    <t>42.05.190</t>
  </si>
  <si>
    <t>42.05.200</t>
  </si>
  <si>
    <t>42.05.210</t>
  </si>
  <si>
    <t>42.05.220</t>
  </si>
  <si>
    <t>42.05.230</t>
  </si>
  <si>
    <t>42.05.240</t>
  </si>
  <si>
    <t>42.05.250</t>
  </si>
  <si>
    <t>42.05.260</t>
  </si>
  <si>
    <t>42.05.270</t>
  </si>
  <si>
    <t>42.05.290</t>
  </si>
  <si>
    <t>42.05.300</t>
  </si>
  <si>
    <t>42.05.310</t>
  </si>
  <si>
    <t>42.05.320</t>
  </si>
  <si>
    <t>42.05.330</t>
  </si>
  <si>
    <t>42.05.340</t>
  </si>
  <si>
    <t>42.05.370</t>
  </si>
  <si>
    <t>42.05.380</t>
  </si>
  <si>
    <t>42.05.390</t>
  </si>
  <si>
    <t>42.05.410</t>
  </si>
  <si>
    <t>42.05.440</t>
  </si>
  <si>
    <t>42.05.450</t>
  </si>
  <si>
    <t>42.05.510</t>
  </si>
  <si>
    <t>42.05.520</t>
  </si>
  <si>
    <t>42.05.542</t>
  </si>
  <si>
    <t>Tela equipotencial em aço inoxidável, largura de 200 mm, espessura de 1,4 mm</t>
  </si>
  <si>
    <t>42.05.550</t>
  </si>
  <si>
    <t>42.05.560</t>
  </si>
  <si>
    <t>42.05.570</t>
  </si>
  <si>
    <t>42.05.580</t>
  </si>
  <si>
    <t>42.05.590</t>
  </si>
  <si>
    <t>42.05.620</t>
  </si>
  <si>
    <t>42.05.630</t>
  </si>
  <si>
    <t>42.05.650</t>
  </si>
  <si>
    <t>42.20</t>
  </si>
  <si>
    <t>Reparos, conservações e complementos - GRUPO 42</t>
  </si>
  <si>
    <t>42.20.080</t>
  </si>
  <si>
    <t>42.20.090</t>
  </si>
  <si>
    <t>42.20.120</t>
  </si>
  <si>
    <t>42.20.130</t>
  </si>
  <si>
    <t>42.20.150</t>
  </si>
  <si>
    <t>42.20.160</t>
  </si>
  <si>
    <t>42.20.170</t>
  </si>
  <si>
    <t>42.20.190</t>
  </si>
  <si>
    <t>42.20.210</t>
  </si>
  <si>
    <t>42.20.220</t>
  </si>
  <si>
    <t>42.20.230</t>
  </si>
  <si>
    <t>42.20.240</t>
  </si>
  <si>
    <t>42.20.250</t>
  </si>
  <si>
    <t>42.20.260</t>
  </si>
  <si>
    <t>42.20.270</t>
  </si>
  <si>
    <t>42.20.280</t>
  </si>
  <si>
    <t>42.20.290</t>
  </si>
  <si>
    <t>42.20.300</t>
  </si>
  <si>
    <t>42.20.310</t>
  </si>
  <si>
    <t>42.20.320</t>
  </si>
  <si>
    <t>43</t>
  </si>
  <si>
    <t>APARELHOS ELÉTRICOS, HIDRÁULICOS E A GÁS.</t>
  </si>
  <si>
    <t>43.01</t>
  </si>
  <si>
    <t>43.01.010</t>
  </si>
  <si>
    <t>43.01.030</t>
  </si>
  <si>
    <t>43.02</t>
  </si>
  <si>
    <t>43.02.010</t>
  </si>
  <si>
    <t>43.02.070</t>
  </si>
  <si>
    <t>43.02.080</t>
  </si>
  <si>
    <t>43.02.100</t>
  </si>
  <si>
    <t>43.02.120</t>
  </si>
  <si>
    <t>43.02.130</t>
  </si>
  <si>
    <t>43.02.140</t>
  </si>
  <si>
    <t>43.02.160</t>
  </si>
  <si>
    <t>43.02.170</t>
  </si>
  <si>
    <t>43.02.180</t>
  </si>
  <si>
    <t>43.03</t>
  </si>
  <si>
    <t>43.03.050</t>
  </si>
  <si>
    <t>43.03.130</t>
  </si>
  <si>
    <t>43.03.220</t>
  </si>
  <si>
    <t>43.03.230</t>
  </si>
  <si>
    <t>43.03.240</t>
  </si>
  <si>
    <t>43.03.500</t>
  </si>
  <si>
    <t>43.03.510</t>
  </si>
  <si>
    <t>43.03.550</t>
  </si>
  <si>
    <t>43.04</t>
  </si>
  <si>
    <t>43.04.020</t>
  </si>
  <si>
    <t>43.05</t>
  </si>
  <si>
    <t>43.05.030</t>
  </si>
  <si>
    <t>43.06</t>
  </si>
  <si>
    <t>43.06.010</t>
  </si>
  <si>
    <t>43.07</t>
  </si>
  <si>
    <t>43.07.300</t>
  </si>
  <si>
    <t>Ar condicionado a frio, tipo split cassete com capacidade de 18.000 BTU/h</t>
  </si>
  <si>
    <t>43.07.310</t>
  </si>
  <si>
    <t>Ar condicionado a frio, tipo split cassete com capacidade de 24.000 BTU/h</t>
  </si>
  <si>
    <t>43.07.320</t>
  </si>
  <si>
    <t>Ar condicionado a frio, tipo split cassete com capacidade de 36.000 BTU/h</t>
  </si>
  <si>
    <t>43.07.330</t>
  </si>
  <si>
    <t>Ar condicionado a frio, tipo split parede com capacidade de 12.000 BTU/h</t>
  </si>
  <si>
    <t>43.07.340</t>
  </si>
  <si>
    <t>Ar condicionado a frio, tipo split parede com capacidade de 18.000 BTU/h</t>
  </si>
  <si>
    <t>43.07.350</t>
  </si>
  <si>
    <t>Ar condicionado a frio, tipo split parede com capacidade de 24.000 BTU/h</t>
  </si>
  <si>
    <t>43.07.360</t>
  </si>
  <si>
    <t>Ar condicionado a frio, tipo split parede com capacidade de 30.000 BTU/h</t>
  </si>
  <si>
    <t>43.07.370</t>
  </si>
  <si>
    <t>Ar condicionado a frio, tipo split piso teto com capacidade de 18.000 BTU/h</t>
  </si>
  <si>
    <t>43.07.380</t>
  </si>
  <si>
    <t>Ar condicionado a frio, tipo split piso teto com capacidade de 24.000 BTU/h</t>
  </si>
  <si>
    <t>43.07.390</t>
  </si>
  <si>
    <t>Ar condicionado a frio, tipo split piso teto com capacidade de 36.000 BTU/h</t>
  </si>
  <si>
    <t>43.08</t>
  </si>
  <si>
    <t>Equipamentos para sistema VRF ar condicionado</t>
  </si>
  <si>
    <t>43.08.001</t>
  </si>
  <si>
    <t>Condensador para sistema VRF de ar condicionado, capacidade até 6,0 TR</t>
  </si>
  <si>
    <t>43.08.002</t>
  </si>
  <si>
    <t>Condensador para sistema VRF de ar condicionado, capacidade de 8,0 TR a 10,0 TR</t>
  </si>
  <si>
    <t>43.08.003</t>
  </si>
  <si>
    <t>Condensador para sistema VRF de ar condicionado, capacidade de 11,0 TR a 13,0 TR</t>
  </si>
  <si>
    <t>43.08.004</t>
  </si>
  <si>
    <t>Condensador para sistema VRF de ar condicionado, capacidade de 14,0 TR a 16,0 TR</t>
  </si>
  <si>
    <t>43.08.020</t>
  </si>
  <si>
    <t>Evaporador para sistema VRF de ar condicionado, tipo parede, capacidade de 1,0 TR</t>
  </si>
  <si>
    <t>43.08.021</t>
  </si>
  <si>
    <t>Evaporador para sistema VRF de ar condicionado, tipo parede, capacidade de 2,0 TR</t>
  </si>
  <si>
    <t>43.08.022</t>
  </si>
  <si>
    <t>Evaporador para sistema VRF de ar condicionado, tipo parede, capacidade de 3,0 TR</t>
  </si>
  <si>
    <t>43.08.030</t>
  </si>
  <si>
    <t>Evaporador para sistema VRF de ar condicionado, tipo piso teto, capacidade de 1,0 TR</t>
  </si>
  <si>
    <t>43.08.031</t>
  </si>
  <si>
    <t>Evaporador para sistema VRF de ar condicionado, tipo piso teto, capacidade de 2,0 TR</t>
  </si>
  <si>
    <t>43.08.032</t>
  </si>
  <si>
    <t>Evaporador para sistema VRF de ar condicionado, tipo piso teto, capacidade de 3,0 TR</t>
  </si>
  <si>
    <t>43.08.033</t>
  </si>
  <si>
    <t>Evaporador para sistema VRF de ar condicionado, tipo piso teto, capacidade de 4,0 TR</t>
  </si>
  <si>
    <t>43.08.040</t>
  </si>
  <si>
    <t>Evaporador para sistema VRF de ar condicionado, tipo cassete, capacidade de 1,0 TR</t>
  </si>
  <si>
    <t>43.08.041</t>
  </si>
  <si>
    <t>Evaporador para sistema VRF de ar condicionado, tipo cassete, capacidade de 2,0 TR</t>
  </si>
  <si>
    <t>43.08.042</t>
  </si>
  <si>
    <t>Evaporador para sistema VRF de ar condicionado, tipo cassete, capacidade de 3,0 TR</t>
  </si>
  <si>
    <t>43.08.043</t>
  </si>
  <si>
    <t>Evaporador para sistema VRF de ar condicionado, tipo cassete, capacidade de 4,0 TR</t>
  </si>
  <si>
    <t>43.10</t>
  </si>
  <si>
    <t>43.10.050</t>
  </si>
  <si>
    <t>Conjunto motor-bomba (centrífuga) 10 cv, monoestágio, Hman= 24 a 36 mca, Q= 53 a 45 m³/h</t>
  </si>
  <si>
    <t>43.10.090</t>
  </si>
  <si>
    <t>Conjunto motor-bomba (centrífuga) 20 cv, monoestágio, Hman= 40 a 70 mca, Q= 76 a 28 m³/h</t>
  </si>
  <si>
    <t>43.10.110</t>
  </si>
  <si>
    <t>Conjunto motor-bomba (centrífuga) 5 cv, monoestágio, Hmam= 14 a 26 mca, Q= 56 a 30 m³/h</t>
  </si>
  <si>
    <t>43.10.130</t>
  </si>
  <si>
    <t>Conjunto motor-bomba (centrífuga) 3/4 cv, monoestágio, Hman= 10 a 16 mca, Q= 12,7 a 8 m³/h</t>
  </si>
  <si>
    <t>43.10.210</t>
  </si>
  <si>
    <t>Conjunto motor-bomba (centrífuga) 60 cv, monoestágio, Hman= 90 a 125 mca, Q= 115 a 50 m³/h</t>
  </si>
  <si>
    <t>43.10.230</t>
  </si>
  <si>
    <t>Conjunto motor-bomba (centrífuga) 2 cv, monoestágio, Hman= 12 a 27 mca, Q= 25 a 8 m³/h</t>
  </si>
  <si>
    <t>43.10.250</t>
  </si>
  <si>
    <t>Conjunto motor-bomba (centrífuga) 15 cv, monoestágio, Hman= 30 a 60 mca, Q= 82 a 20 m³/h</t>
  </si>
  <si>
    <t>43.10.290</t>
  </si>
  <si>
    <t>Conjunto motor-bomba (centrífuga) 5 cv, monoestágio, Hman= 24 a 33 mca, Q= 41,6 a 35,2 m³/h</t>
  </si>
  <si>
    <t>43.10.450</t>
  </si>
  <si>
    <t>Conjunto motor-bomba (centrífuga) 30 cv, monoestágio, Hman= 20 a 50 mca, Q= 197 a 112 m³/h</t>
  </si>
  <si>
    <t>43.10.452</t>
  </si>
  <si>
    <t>Conjunto motor-bomba (centrífuga) 1,5 cv, multiestágio, Hman= 20 a 35 mca, Q= 7,1 a 4,5 m³/h</t>
  </si>
  <si>
    <t>43.10.454</t>
  </si>
  <si>
    <t>Conjunto motor-bomba (centrífuga) 3 cv, multiestágio, Hman= 30 a 45 mca, Q= 12,4 a 8,4 m³/h</t>
  </si>
  <si>
    <t>43.10.456</t>
  </si>
  <si>
    <t>Conjunto motor-bomba (centrífuga) 3 cv, multiestágio, Hman= 35 a 60 mca, Q= 7,8 a 5,8 m³/h</t>
  </si>
  <si>
    <t>43.10.480</t>
  </si>
  <si>
    <t>Conjunto motor-bomba (centrífuga) 7,5 cv, multiestágio, Hman= 30 a 80 mca, Q= 21,6 a 12,0 m³/h</t>
  </si>
  <si>
    <t>43.10.490</t>
  </si>
  <si>
    <t>Conjunto motor-bomba (centrífuga) 5 cv, multiestágio, Hman= 25 a 50 mca, Q= 21,0 a 13,3 m³/h</t>
  </si>
  <si>
    <t>43.10.620</t>
  </si>
  <si>
    <t>43.10.670</t>
  </si>
  <si>
    <t>Conjunto motor-bomba (centrífuga) 0,5 cv, monoestágio, trifásico, Hman= 9 a 21 mca, Q= 8,3 a 2,0 m³/h</t>
  </si>
  <si>
    <t>43.10.730</t>
  </si>
  <si>
    <t>Conjunto motor-bomba (centrífuga) 30 cv, monoestágio trifásico, Hman= 70 a 94 mca, Q= 34,80 a 61,7 m³/h</t>
  </si>
  <si>
    <t>43.10.740</t>
  </si>
  <si>
    <t>Conjunto motor-bomba (centrífuga) 20 cv, monoestágio trifásico, Hman= 62 a 90 mca, Q= 21,1 a 43,8 m³/h</t>
  </si>
  <si>
    <t>43.10.750</t>
  </si>
  <si>
    <t>Conjunto motor-bomba (centrífuga) 1 cv, monoestágio trifásico, Hman= 8 a 25 mca e Q= 11 a 1,50 m³/h</t>
  </si>
  <si>
    <t>43.10.770</t>
  </si>
  <si>
    <t>Conjunto motor-bomba (centrífuga) 40 cv, monoestágio trifásico, Hman= 45 a 75 mca e Q= 120 a 75 m³/h</t>
  </si>
  <si>
    <t>43.10.780</t>
  </si>
  <si>
    <t>Conjunto motor-bomba (centrífuga) 50 cv, monoestágio trifásico, Hman= 61 a 81 mca e Q= 170 a 80 m³/h</t>
  </si>
  <si>
    <t>43.10.790</t>
  </si>
  <si>
    <t>43.10.794</t>
  </si>
  <si>
    <t>43.11</t>
  </si>
  <si>
    <t>43.11.050</t>
  </si>
  <si>
    <t>43.11.060</t>
  </si>
  <si>
    <t>43.11.100</t>
  </si>
  <si>
    <t>43.11.110</t>
  </si>
  <si>
    <t>43.11.130</t>
  </si>
  <si>
    <t>43.11.150</t>
  </si>
  <si>
    <t>43.11.320</t>
  </si>
  <si>
    <t>43.11.330</t>
  </si>
  <si>
    <t>43.11.360</t>
  </si>
  <si>
    <t>43.11.370</t>
  </si>
  <si>
    <t>43.11.380</t>
  </si>
  <si>
    <t>43.11.390</t>
  </si>
  <si>
    <t>43.11.400</t>
  </si>
  <si>
    <t>43.11.410</t>
  </si>
  <si>
    <t>43.11.420</t>
  </si>
  <si>
    <t>43.11.460</t>
  </si>
  <si>
    <t>43.12</t>
  </si>
  <si>
    <t>43.12.500</t>
  </si>
  <si>
    <t>Filtro de areia com carga de areia filtrante, vazão de 16,9 m³/h</t>
  </si>
  <si>
    <t>43.20</t>
  </si>
  <si>
    <t>Reparos, conservações e complementos - GRUPO 43</t>
  </si>
  <si>
    <t>43.20.130</t>
  </si>
  <si>
    <t>43.20.140</t>
  </si>
  <si>
    <t>43.20.200</t>
  </si>
  <si>
    <t>43.20.210</t>
  </si>
  <si>
    <t>44</t>
  </si>
  <si>
    <t>APARELHOS E METAIS HIDRÁULICOS</t>
  </si>
  <si>
    <t>44.01</t>
  </si>
  <si>
    <t>44.01.030</t>
  </si>
  <si>
    <t>44.01.050</t>
  </si>
  <si>
    <t>44.01.070</t>
  </si>
  <si>
    <t>44.01.100</t>
  </si>
  <si>
    <t>44.01.110</t>
  </si>
  <si>
    <t>44.01.160</t>
  </si>
  <si>
    <t>44.01.170</t>
  </si>
  <si>
    <t>44.01.200</t>
  </si>
  <si>
    <t>44.01.240</t>
  </si>
  <si>
    <t>44.01.270</t>
  </si>
  <si>
    <t>44.01.310</t>
  </si>
  <si>
    <t>44.01.340</t>
  </si>
  <si>
    <t>44.01.360</t>
  </si>
  <si>
    <t>44.01.370</t>
  </si>
  <si>
    <t>44.01.610</t>
  </si>
  <si>
    <t>44.01.670</t>
  </si>
  <si>
    <t>44.01.680</t>
  </si>
  <si>
    <t>44.01.690</t>
  </si>
  <si>
    <t>44.01.700</t>
  </si>
  <si>
    <t>Banheira para imersão sem hidromassagem</t>
  </si>
  <si>
    <t>44.01.800</t>
  </si>
  <si>
    <t>44.01.850</t>
  </si>
  <si>
    <t>44.02</t>
  </si>
  <si>
    <t>44.02.060</t>
  </si>
  <si>
    <t>44.02.100</t>
  </si>
  <si>
    <t>44.02.200</t>
  </si>
  <si>
    <t>44.03</t>
  </si>
  <si>
    <t>44.03.010</t>
  </si>
  <si>
    <t>Dispenser toalheiro em ABS e policarbonato para bobina de 20 cm x 200 m, com alavanca</t>
  </si>
  <si>
    <t>44.03.020</t>
  </si>
  <si>
    <t>44.03.030</t>
  </si>
  <si>
    <t>44.03.040</t>
  </si>
  <si>
    <t>44.03.050</t>
  </si>
  <si>
    <t>Dispenser papel higiênico em ABS para rolão 300 / 600 m, com visor</t>
  </si>
  <si>
    <t>44.03.080</t>
  </si>
  <si>
    <t>44.03.090</t>
  </si>
  <si>
    <t>44.03.130</t>
  </si>
  <si>
    <t>44.03.180</t>
  </si>
  <si>
    <t>44.03.210</t>
  </si>
  <si>
    <t>44.03.260</t>
  </si>
  <si>
    <t>44.03.300</t>
  </si>
  <si>
    <t>44.03.310</t>
  </si>
  <si>
    <t>44.03.360</t>
  </si>
  <si>
    <t>44.03.370</t>
  </si>
  <si>
    <t>44.03.380</t>
  </si>
  <si>
    <t>44.03.400</t>
  </si>
  <si>
    <t>44.03.420</t>
  </si>
  <si>
    <t>44.03.430</t>
  </si>
  <si>
    <t>44.03.440</t>
  </si>
  <si>
    <t>44.03.450</t>
  </si>
  <si>
    <t>44.03.460</t>
  </si>
  <si>
    <t>44.03.470</t>
  </si>
  <si>
    <t>44.03.480</t>
  </si>
  <si>
    <t>44.03.500</t>
  </si>
  <si>
    <t>44.03.510</t>
  </si>
  <si>
    <t>44.03.590</t>
  </si>
  <si>
    <t>44.03.630</t>
  </si>
  <si>
    <t>44.03.640</t>
  </si>
  <si>
    <t>44.03.670</t>
  </si>
  <si>
    <t>44.03.690</t>
  </si>
  <si>
    <t>44.03.700</t>
  </si>
  <si>
    <t>44.03.720</t>
  </si>
  <si>
    <t>44.03.870</t>
  </si>
  <si>
    <t>44.03.900</t>
  </si>
  <si>
    <t>44.03.920</t>
  </si>
  <si>
    <t>44.03.940</t>
  </si>
  <si>
    <t>44.03.950</t>
  </si>
  <si>
    <t>44.04</t>
  </si>
  <si>
    <t>44.04.030</t>
  </si>
  <si>
    <t>44.04.040</t>
  </si>
  <si>
    <t>44.04.050</t>
  </si>
  <si>
    <t>44.06</t>
  </si>
  <si>
    <t>44.06.010</t>
  </si>
  <si>
    <t>44.06.100</t>
  </si>
  <si>
    <t>44.06.200</t>
  </si>
  <si>
    <t>44.06.250</t>
  </si>
  <si>
    <t>Cuba em aço inoxidável simples de 300 x 140mm</t>
  </si>
  <si>
    <t>44.06.300</t>
  </si>
  <si>
    <t>44.06.310</t>
  </si>
  <si>
    <t>44.06.320</t>
  </si>
  <si>
    <t>44.06.330</t>
  </si>
  <si>
    <t>44.06.360</t>
  </si>
  <si>
    <t>44.06.400</t>
  </si>
  <si>
    <t>44.06.410</t>
  </si>
  <si>
    <t>44.06.470</t>
  </si>
  <si>
    <t>44.06.520</t>
  </si>
  <si>
    <t>44.06.570</t>
  </si>
  <si>
    <t>44.06.600</t>
  </si>
  <si>
    <t>44.06.610</t>
  </si>
  <si>
    <t>44.06.700</t>
  </si>
  <si>
    <t>44.06.710</t>
  </si>
  <si>
    <t>44.06.750</t>
  </si>
  <si>
    <t>44.20</t>
  </si>
  <si>
    <t>Reparos, conservações e complementos - GRUPO 44</t>
  </si>
  <si>
    <t>44.20.010</t>
  </si>
  <si>
    <t>44.20.020</t>
  </si>
  <si>
    <t>44.20.040</t>
  </si>
  <si>
    <t>44.20.060</t>
  </si>
  <si>
    <t>44.20.080</t>
  </si>
  <si>
    <t>44.20.100</t>
  </si>
  <si>
    <t>44.20.110</t>
  </si>
  <si>
    <t>44.20.120</t>
  </si>
  <si>
    <t>44.20.121</t>
  </si>
  <si>
    <t>Arejador com articulador em ABS cromado para torneira padrão, completo</t>
  </si>
  <si>
    <t>44.20.130</t>
  </si>
  <si>
    <t>44.20.150</t>
  </si>
  <si>
    <t>44.20.160</t>
  </si>
  <si>
    <t>44.20.180</t>
  </si>
  <si>
    <t>44.20.200</t>
  </si>
  <si>
    <t>44.20.220</t>
  </si>
  <si>
    <t>44.20.230</t>
  </si>
  <si>
    <t>44.20.240</t>
  </si>
  <si>
    <t>44.20.260</t>
  </si>
  <si>
    <t>44.20.280</t>
  </si>
  <si>
    <t>44.20.300</t>
  </si>
  <si>
    <t>44.20.310</t>
  </si>
  <si>
    <t>44.20.390</t>
  </si>
  <si>
    <t>44.20.620</t>
  </si>
  <si>
    <t>44.20.640</t>
  </si>
  <si>
    <t>44.20.650</t>
  </si>
  <si>
    <t>45</t>
  </si>
  <si>
    <t>ENTRADA DE ÁGUA, INCÊNDIO E GÁS</t>
  </si>
  <si>
    <t>45.01</t>
  </si>
  <si>
    <t>45.01.020</t>
  </si>
  <si>
    <t>45.01.040</t>
  </si>
  <si>
    <t>45.01.060</t>
  </si>
  <si>
    <t>45.01.066</t>
  </si>
  <si>
    <t>45.01.080</t>
  </si>
  <si>
    <t>45.01.082</t>
  </si>
  <si>
    <t>45.02</t>
  </si>
  <si>
    <t>45.02.020</t>
  </si>
  <si>
    <t>45.02.040</t>
  </si>
  <si>
    <t>Entrada completa de gás GLP com 2 cilindros de 45 kg</t>
  </si>
  <si>
    <t>45.02.060</t>
  </si>
  <si>
    <t>Entrada completa de gás GLP com 4 cilindros de 45 kg</t>
  </si>
  <si>
    <t>45.02.080</t>
  </si>
  <si>
    <t>Entrada completa de gás GLP com 6 cilindros de 45 kg</t>
  </si>
  <si>
    <t>45.02.200</t>
  </si>
  <si>
    <t>45.03</t>
  </si>
  <si>
    <t>45.03.010</t>
  </si>
  <si>
    <t>45.03.030</t>
  </si>
  <si>
    <t>45.03.100</t>
  </si>
  <si>
    <t>45.03.110</t>
  </si>
  <si>
    <t>45.03.200</t>
  </si>
  <si>
    <t>45.20</t>
  </si>
  <si>
    <t>Reparos, conservações e complementos - GRUPO 45</t>
  </si>
  <si>
    <t>45.20.020</t>
  </si>
  <si>
    <t>Cilindro de gás (GLP) de 45 kg, com carga</t>
  </si>
  <si>
    <t>46</t>
  </si>
  <si>
    <t>TUBULAÇÃO E CONDUTORES PARA LÍQUIDOS E GASES.</t>
  </si>
  <si>
    <t>46.01</t>
  </si>
  <si>
    <t>46.01.010</t>
  </si>
  <si>
    <t>46.01.020</t>
  </si>
  <si>
    <t>46.01.030</t>
  </si>
  <si>
    <t>46.01.040</t>
  </si>
  <si>
    <t>46.01.050</t>
  </si>
  <si>
    <t>46.01.060</t>
  </si>
  <si>
    <t>46.01.070</t>
  </si>
  <si>
    <t>46.01.080</t>
  </si>
  <si>
    <t>46.01.090</t>
  </si>
  <si>
    <t>46.02</t>
  </si>
  <si>
    <t>46.02.010</t>
  </si>
  <si>
    <t>46.02.050</t>
  </si>
  <si>
    <t>46.02.060</t>
  </si>
  <si>
    <t>46.02.070</t>
  </si>
  <si>
    <t>46.03</t>
  </si>
  <si>
    <t>46.03.038</t>
  </si>
  <si>
    <t>46.03.040</t>
  </si>
  <si>
    <t>46.03.050</t>
  </si>
  <si>
    <t>46.03.060</t>
  </si>
  <si>
    <t>46.03.080</t>
  </si>
  <si>
    <t>46.04</t>
  </si>
  <si>
    <t>46.04.010</t>
  </si>
  <si>
    <t>46.04.020</t>
  </si>
  <si>
    <t>46.04.030</t>
  </si>
  <si>
    <t>46.04.040</t>
  </si>
  <si>
    <t>46.04.050</t>
  </si>
  <si>
    <t>46.04.070</t>
  </si>
  <si>
    <t>46.04.080</t>
  </si>
  <si>
    <t>46.04.090</t>
  </si>
  <si>
    <t>46.05</t>
  </si>
  <si>
    <t>46.05.020</t>
  </si>
  <si>
    <t>Tubo PVC rígido, tipo Coletor Esgoto, junta elástica, DN= 100 mm, inclusive conexões</t>
  </si>
  <si>
    <t>46.05.040</t>
  </si>
  <si>
    <t>Tubo PVC rígido, tipo Coletor Esgoto, junta elástica, DN= 150 mm, inclusive conexões</t>
  </si>
  <si>
    <t>46.05.050</t>
  </si>
  <si>
    <t>Tubo PVC rígido, tipo Coletor Esgoto, junta elástica, DN= 200 mm, inclusive conexões</t>
  </si>
  <si>
    <t>46.05.060</t>
  </si>
  <si>
    <t>Tubo PVC rígido, tipo Coletor Esgoto, junta elástica, DN= 250 mm, inclusive conexões</t>
  </si>
  <si>
    <t>46.05.070</t>
  </si>
  <si>
    <t>Tubo PVC rígido, tipo Coletor Esgoto, junta elástica, DN= 300 mm, inclusive conexões</t>
  </si>
  <si>
    <t>46.05.090</t>
  </si>
  <si>
    <t>Tubo PVC rígido, tipo Coletor Esgoto, junta elástica, DN= 400 mm, inclusive conexões</t>
  </si>
  <si>
    <t>46.07</t>
  </si>
  <si>
    <t>46.07.010</t>
  </si>
  <si>
    <t>46.07.020</t>
  </si>
  <si>
    <t>46.07.030</t>
  </si>
  <si>
    <t>46.07.040</t>
  </si>
  <si>
    <t>46.07.050</t>
  </si>
  <si>
    <t>46.07.060</t>
  </si>
  <si>
    <t>46.07.070</t>
  </si>
  <si>
    <t>46.07.080</t>
  </si>
  <si>
    <t>46.07.090</t>
  </si>
  <si>
    <t>46.07.100</t>
  </si>
  <si>
    <t>46.08</t>
  </si>
  <si>
    <t>46.08.006</t>
  </si>
  <si>
    <t>46.08.010</t>
  </si>
  <si>
    <t>46.08.020</t>
  </si>
  <si>
    <t>46.08.030</t>
  </si>
  <si>
    <t>46.08.040</t>
  </si>
  <si>
    <t>46.08.050</t>
  </si>
  <si>
    <t>46.08.070</t>
  </si>
  <si>
    <t>46.08.080</t>
  </si>
  <si>
    <t>46.08.100</t>
  </si>
  <si>
    <t>46.08.110</t>
  </si>
  <si>
    <t>46.09</t>
  </si>
  <si>
    <t>46.09.050</t>
  </si>
  <si>
    <t>46.09.060</t>
  </si>
  <si>
    <t>46.09.070</t>
  </si>
  <si>
    <t>46.09.080</t>
  </si>
  <si>
    <t>46.09.100</t>
  </si>
  <si>
    <t>46.09.110</t>
  </si>
  <si>
    <t>46.09.120</t>
  </si>
  <si>
    <t>46.09.130</t>
  </si>
  <si>
    <t>46.09.150</t>
  </si>
  <si>
    <t>46.09.160</t>
  </si>
  <si>
    <t>46.09.170</t>
  </si>
  <si>
    <t>46.09.180</t>
  </si>
  <si>
    <t>46.09.200</t>
  </si>
  <si>
    <t>46.09.210</t>
  </si>
  <si>
    <t>46.09.230</t>
  </si>
  <si>
    <t>46.09.240</t>
  </si>
  <si>
    <t>46.09.250</t>
  </si>
  <si>
    <t>46.09.260</t>
  </si>
  <si>
    <t>46.09.270</t>
  </si>
  <si>
    <t>46.09.280</t>
  </si>
  <si>
    <t>46.09.290</t>
  </si>
  <si>
    <t>46.09.300</t>
  </si>
  <si>
    <t>46.09.320</t>
  </si>
  <si>
    <t>46.09.330</t>
  </si>
  <si>
    <t>46.09.340</t>
  </si>
  <si>
    <t>46.09.350</t>
  </si>
  <si>
    <t>46.09.360</t>
  </si>
  <si>
    <t>46.09.370</t>
  </si>
  <si>
    <t>46.09.400</t>
  </si>
  <si>
    <t>46.09.410</t>
  </si>
  <si>
    <t>46.09.420</t>
  </si>
  <si>
    <t>46.10</t>
  </si>
  <si>
    <t>46.10.010</t>
  </si>
  <si>
    <t>46.10.020</t>
  </si>
  <si>
    <t>46.10.030</t>
  </si>
  <si>
    <t>46.10.040</t>
  </si>
  <si>
    <t>46.10.050</t>
  </si>
  <si>
    <t>46.10.060</t>
  </si>
  <si>
    <t>46.10.070</t>
  </si>
  <si>
    <t>46.10.080</t>
  </si>
  <si>
    <t>46.10.090</t>
  </si>
  <si>
    <t>46.10.200</t>
  </si>
  <si>
    <t>46.10.210</t>
  </si>
  <si>
    <t>46.10.220</t>
  </si>
  <si>
    <t>46.10.230</t>
  </si>
  <si>
    <t>46.10.240</t>
  </si>
  <si>
    <t>46.10.250</t>
  </si>
  <si>
    <t>46.12</t>
  </si>
  <si>
    <t>46.12.010</t>
  </si>
  <si>
    <t>46.12.020</t>
  </si>
  <si>
    <t>46.12.050</t>
  </si>
  <si>
    <t>46.12.060</t>
  </si>
  <si>
    <t>46.12.070</t>
  </si>
  <si>
    <t>46.12.080</t>
  </si>
  <si>
    <t>46.12.100</t>
  </si>
  <si>
    <t>46.12.120</t>
  </si>
  <si>
    <t>46.12.140</t>
  </si>
  <si>
    <t>46.12.150</t>
  </si>
  <si>
    <t>46.12.160</t>
  </si>
  <si>
    <t>46.12.170</t>
  </si>
  <si>
    <t>46.12.180</t>
  </si>
  <si>
    <t>46.12.190</t>
  </si>
  <si>
    <t>46.12.200</t>
  </si>
  <si>
    <t>46.12.210</t>
  </si>
  <si>
    <t>46.12.220</t>
  </si>
  <si>
    <t>46.12.240</t>
  </si>
  <si>
    <t>46.12.250</t>
  </si>
  <si>
    <t>46.12.260</t>
  </si>
  <si>
    <t>46.12.270</t>
  </si>
  <si>
    <t>46.12.280</t>
  </si>
  <si>
    <t>46.12.290</t>
  </si>
  <si>
    <t>46.12.300</t>
  </si>
  <si>
    <t>46.12.310</t>
  </si>
  <si>
    <t>46.12.320</t>
  </si>
  <si>
    <t>46.12.330</t>
  </si>
  <si>
    <t>46.12.340</t>
  </si>
  <si>
    <t>46.13</t>
  </si>
  <si>
    <t>46.13.006</t>
  </si>
  <si>
    <t>46.13.010</t>
  </si>
  <si>
    <t>46.13.020</t>
  </si>
  <si>
    <t>46.13.026</t>
  </si>
  <si>
    <t>46.13.030</t>
  </si>
  <si>
    <t>46.14</t>
  </si>
  <si>
    <t>46.14.020</t>
  </si>
  <si>
    <t>46.14.030</t>
  </si>
  <si>
    <t>46.14.040</t>
  </si>
  <si>
    <t>46.14.050</t>
  </si>
  <si>
    <t>46.14.060</t>
  </si>
  <si>
    <t>46.14.490</t>
  </si>
  <si>
    <t>46.14.510</t>
  </si>
  <si>
    <t>46.14.520</t>
  </si>
  <si>
    <t>Tubo de ferro fundido classe K-9 com junta elástica, DN= 150mm, inclusive conexões</t>
  </si>
  <si>
    <t>46.14.530</t>
  </si>
  <si>
    <t>46.14.540</t>
  </si>
  <si>
    <t>46.14.550</t>
  </si>
  <si>
    <t>46.14.560</t>
  </si>
  <si>
    <t>46.15</t>
  </si>
  <si>
    <t>46.15.111</t>
  </si>
  <si>
    <t>Tubo em polietileno de alta densidade DE=160 mm - PN-10, inclusive conexões</t>
  </si>
  <si>
    <t>46.15.112</t>
  </si>
  <si>
    <t>Tubo em polietileno de alta densidade DE=200 mm - PN-10, inclusive conexões</t>
  </si>
  <si>
    <t>46.15.113</t>
  </si>
  <si>
    <t>Tubo em polietileno de alta densidade DE=225 mm - PN-10, inclusive conexões</t>
  </si>
  <si>
    <t>46.18</t>
  </si>
  <si>
    <t>46.18.010</t>
  </si>
  <si>
    <t>46.18.020</t>
  </si>
  <si>
    <t>46.18.030</t>
  </si>
  <si>
    <t>46.18.040</t>
  </si>
  <si>
    <t>46.18.050</t>
  </si>
  <si>
    <t>46.18.060</t>
  </si>
  <si>
    <t>46.18.089</t>
  </si>
  <si>
    <t>46.18.090</t>
  </si>
  <si>
    <t>46.18.100</t>
  </si>
  <si>
    <t>46.18.110</t>
  </si>
  <si>
    <t>46.18.120</t>
  </si>
  <si>
    <t>46.18.130</t>
  </si>
  <si>
    <t>46.18.140</t>
  </si>
  <si>
    <t>46.18.168</t>
  </si>
  <si>
    <t>46.18.170</t>
  </si>
  <si>
    <t>46.18.180</t>
  </si>
  <si>
    <t>46.18.190</t>
  </si>
  <si>
    <t>46.18.410</t>
  </si>
  <si>
    <t>46.18.420</t>
  </si>
  <si>
    <t>46.18.430</t>
  </si>
  <si>
    <t>46.18.560</t>
  </si>
  <si>
    <t>46.18.570</t>
  </si>
  <si>
    <t>46.19</t>
  </si>
  <si>
    <t>46.19.500</t>
  </si>
  <si>
    <t>46.19.510</t>
  </si>
  <si>
    <t>46.19.520</t>
  </si>
  <si>
    <t>46.19.530</t>
  </si>
  <si>
    <t>46.19.590</t>
  </si>
  <si>
    <t>46.19.600</t>
  </si>
  <si>
    <t>46.19.610</t>
  </si>
  <si>
    <t>46.19.620</t>
  </si>
  <si>
    <t>46.19.630</t>
  </si>
  <si>
    <t>46.20</t>
  </si>
  <si>
    <t>Reparos, conservações e complementos - GRUPO 46</t>
  </si>
  <si>
    <t>46.20.010</t>
  </si>
  <si>
    <t>46.20.020</t>
  </si>
  <si>
    <t>46.21</t>
  </si>
  <si>
    <t>46.21.012</t>
  </si>
  <si>
    <t>46.21.036</t>
  </si>
  <si>
    <t>46.21.040</t>
  </si>
  <si>
    <t>46.21.046</t>
  </si>
  <si>
    <t>46.21.056</t>
  </si>
  <si>
    <t>46.21.060</t>
  </si>
  <si>
    <t>46.21.066</t>
  </si>
  <si>
    <t>46.21.080</t>
  </si>
  <si>
    <t>46.21.090</t>
  </si>
  <si>
    <t>46.21.100</t>
  </si>
  <si>
    <t>46.21.110</t>
  </si>
  <si>
    <t>46.21.140</t>
  </si>
  <si>
    <t>46.21.150</t>
  </si>
  <si>
    <t>46.23</t>
  </si>
  <si>
    <t>46.23.110</t>
  </si>
  <si>
    <t>46.23.120</t>
  </si>
  <si>
    <t>46.23.130</t>
  </si>
  <si>
    <t>46.23.140</t>
  </si>
  <si>
    <t>46.23.150</t>
  </si>
  <si>
    <t>46.23.160</t>
  </si>
  <si>
    <t>46.23.170</t>
  </si>
  <si>
    <t>46.23.180</t>
  </si>
  <si>
    <t>46.26</t>
  </si>
  <si>
    <t>46.26.010</t>
  </si>
  <si>
    <t>46.26.020</t>
  </si>
  <si>
    <t>46.26.030</t>
  </si>
  <si>
    <t>46.26.040</t>
  </si>
  <si>
    <t>46.26.050</t>
  </si>
  <si>
    <t>46.26.060</t>
  </si>
  <si>
    <t>46.26.070</t>
  </si>
  <si>
    <t>46.26.080</t>
  </si>
  <si>
    <t>46.26.090</t>
  </si>
  <si>
    <t>46.26.100</t>
  </si>
  <si>
    <t>46.26.110</t>
  </si>
  <si>
    <t>46.26.120</t>
  </si>
  <si>
    <t>46.26.130</t>
  </si>
  <si>
    <t>46.26.136</t>
  </si>
  <si>
    <t>Conjunto de ancoragem para tubo em ferro fundido predial SMU, DN= 125 mm</t>
  </si>
  <si>
    <t>46.26.140</t>
  </si>
  <si>
    <t>46.26.150</t>
  </si>
  <si>
    <t>46.26.200</t>
  </si>
  <si>
    <t>Tubo em ferro fundido com ponta e ponta, predial SMU, DN= 125 mm</t>
  </si>
  <si>
    <t>46.26.210</t>
  </si>
  <si>
    <t>Tubo em ferro fundido com ponta e ponta, predial SMU, DN= 250 mm</t>
  </si>
  <si>
    <t>46.26.400</t>
  </si>
  <si>
    <t>46.26.410</t>
  </si>
  <si>
    <t>46.26.420</t>
  </si>
  <si>
    <t>46.26.426</t>
  </si>
  <si>
    <t>Joelho 45° em ferro fundido, predial SMU, DN= 125 mm</t>
  </si>
  <si>
    <t>46.26.430</t>
  </si>
  <si>
    <t>46.26.440</t>
  </si>
  <si>
    <t>46.26.460</t>
  </si>
  <si>
    <t>46.26.470</t>
  </si>
  <si>
    <t>46.26.480</t>
  </si>
  <si>
    <t>46.26.490</t>
  </si>
  <si>
    <t>46.26.500</t>
  </si>
  <si>
    <t>Joelho 88° em ferro fundido, predial SMU, DN= 200 mm</t>
  </si>
  <si>
    <t>46.26.510</t>
  </si>
  <si>
    <t>46.26.516</t>
  </si>
  <si>
    <t>46.26.520</t>
  </si>
  <si>
    <t>46.26.540</t>
  </si>
  <si>
    <t>46.26.550</t>
  </si>
  <si>
    <t>46.26.560</t>
  </si>
  <si>
    <t>46.26.580</t>
  </si>
  <si>
    <t>Junta de união em aço inoxidável com parafuso de aço zincado, para tubo em ferro fundido predial SMU, DN= 125 mm</t>
  </si>
  <si>
    <t>46.26.590</t>
  </si>
  <si>
    <t>Junta de união em aço inoxidável com parafuso de aço zincado, para tubo em ferro fundido predial SMU, DN= 250 mm</t>
  </si>
  <si>
    <t>46.26.600</t>
  </si>
  <si>
    <t>46.26.610</t>
  </si>
  <si>
    <t>46.26.612</t>
  </si>
  <si>
    <t>Redução excêntrica em ferro fundido, predial SMU, DN= 125 x 75 mm</t>
  </si>
  <si>
    <t>46.26.614</t>
  </si>
  <si>
    <t>Redução excêntrica em ferro fundido, predial SMU, DN= 125 x 100 mm</t>
  </si>
  <si>
    <t>46.26.616</t>
  </si>
  <si>
    <t>46.26.632</t>
  </si>
  <si>
    <t>46.26.636</t>
  </si>
  <si>
    <t>Redução excêntrica em ferro fundido, predial SMU, DN= 200 x 125 mm</t>
  </si>
  <si>
    <t>46.26.640</t>
  </si>
  <si>
    <t>46.26.690</t>
  </si>
  <si>
    <t>Redução excêntrica em ferro fundido, predial SMU, DN= 250 x 200 mm</t>
  </si>
  <si>
    <t>46.26.700</t>
  </si>
  <si>
    <t>46.26.710</t>
  </si>
  <si>
    <t>Te de visita em ferro fundido, predial SMU, DN= 100 mm</t>
  </si>
  <si>
    <t>46.26.720</t>
  </si>
  <si>
    <t>Te de visita em ferro fundido, predial SMU, DN= 125 mm</t>
  </si>
  <si>
    <t>46.26.730</t>
  </si>
  <si>
    <t>Te de visita em ferro fundido, predial SMU, DN= 150 mm</t>
  </si>
  <si>
    <t>46.26.740</t>
  </si>
  <si>
    <t>Te de visita em ferro fundido, predial SMU, DN= 200 mm</t>
  </si>
  <si>
    <t>46.26.800</t>
  </si>
  <si>
    <t>46.26.810</t>
  </si>
  <si>
    <t>46.26.820</t>
  </si>
  <si>
    <t>46.26.830</t>
  </si>
  <si>
    <t>46.26.840</t>
  </si>
  <si>
    <t>46.26.900</t>
  </si>
  <si>
    <t>Junção 45° em ferro fundido, predial SMU, DN= 125 x 100 mm</t>
  </si>
  <si>
    <t>46.26.910</t>
  </si>
  <si>
    <t>Junção 45° em ferro fundido, predial SMU, DN= 150 x 100 mm</t>
  </si>
  <si>
    <t>46.26.920</t>
  </si>
  <si>
    <t>Junção 45° em ferro fundido, predial SMU, DN= 200 x 100 mm</t>
  </si>
  <si>
    <t>46.26.930</t>
  </si>
  <si>
    <t>Junção 45° em ferro fundido, predial SMU, DN= 200 x 200 mm</t>
  </si>
  <si>
    <t>46.27</t>
  </si>
  <si>
    <t>46.27.050</t>
  </si>
  <si>
    <t>Tubo de cobre flexível, espessura 1/32" - diâmetro 3/16", inclusive conexões</t>
  </si>
  <si>
    <t>46.27.060</t>
  </si>
  <si>
    <t>Tubo de cobre flexível, espessura 1/32" - diâmetro 1/4", inclusive conexões</t>
  </si>
  <si>
    <t>46.27.070</t>
  </si>
  <si>
    <t>Tubo de cobre flexível, espessura 1/32" - diâmetro 5/16", inclusive conexões</t>
  </si>
  <si>
    <t>46.27.080</t>
  </si>
  <si>
    <t>Tubo de cobre flexível, espessura 1/32" - diâmetro 3/8", inclusive conexões</t>
  </si>
  <si>
    <t>46.27.090</t>
  </si>
  <si>
    <t>Tubo de cobre flexível, espessura 1/32" - diâmetro 1/2", inclusive conexões</t>
  </si>
  <si>
    <t>46.27.100</t>
  </si>
  <si>
    <t>Tubo de cobre flexível, espessura 1/32" - diâmetro 5/8", inclusive conexões</t>
  </si>
  <si>
    <t>46.27.110</t>
  </si>
  <si>
    <t>Tubo de cobre flexível, espessura 1/32" - diâmetro 3/4", inclusive conexões</t>
  </si>
  <si>
    <t>46.32</t>
  </si>
  <si>
    <t>46.32.001</t>
  </si>
  <si>
    <t>Tubo de cobre sem costura, rígido, espessura 1/16" - diâmetro 3/8", inclusive conexões</t>
  </si>
  <si>
    <t>46.32.002</t>
  </si>
  <si>
    <t>Tubo de cobre sem costura, rígido, espessura 1/16" - diâmetro 1/2", inclusive conexões</t>
  </si>
  <si>
    <t>46.32.003</t>
  </si>
  <si>
    <t>Tubo de cobre sem costura, rígido, espessura 1/16" - diâmetro 5/8", inclusive conexões</t>
  </si>
  <si>
    <t>46.32.004</t>
  </si>
  <si>
    <t>Tubo de cobre sem costura, rígido, espessura 1/16" - diâmetro 3/4", inclusive conexões</t>
  </si>
  <si>
    <t>46.32.005</t>
  </si>
  <si>
    <t>Tubo de cobre sem costura, rígido, espessura 1/16" - diâmetro 7/8", inclusive conexões</t>
  </si>
  <si>
    <t>46.32.006</t>
  </si>
  <si>
    <t>Tubo de cobre sem costura, rígido, espessura 1/16" - diâmetro 1", inclusive conexões</t>
  </si>
  <si>
    <t>46.32.007</t>
  </si>
  <si>
    <t>Tubo de cobre sem costura, rígido, espessura 1/16" - diâmetro 1.1/8", inclusive conexões</t>
  </si>
  <si>
    <t>46.32.008</t>
  </si>
  <si>
    <t>Tubo de cobre sem costura, rígido, espessura 1/16" - diâmetro 1.1/4", inclusive conexões</t>
  </si>
  <si>
    <t>46.32.009</t>
  </si>
  <si>
    <t>Tubo de cobre sem costura, rígido, espessura 1/16" - diâmetro 1.3/8", inclusive conexões</t>
  </si>
  <si>
    <t>46.32.010</t>
  </si>
  <si>
    <t>Tubo de cobre sem costura, rígido, espessura 1/16" - diâmetro 1.1/2", inclusive conexões</t>
  </si>
  <si>
    <t>46.32.011</t>
  </si>
  <si>
    <t>Tubo de cobre sem costura, rígido, espessura 1/16" - diâmetro 1.5/8", inclusive conexões</t>
  </si>
  <si>
    <t>47</t>
  </si>
  <si>
    <t>VÁLVULAS E APARELHOS DE MEDIÇÃO E CONTROLE PARA LÍQUIDOS E GASES</t>
  </si>
  <si>
    <t>47.01</t>
  </si>
  <si>
    <t>47.01.010</t>
  </si>
  <si>
    <t>47.01.020</t>
  </si>
  <si>
    <t>47.01.030</t>
  </si>
  <si>
    <t>47.01.040</t>
  </si>
  <si>
    <t>47.01.050</t>
  </si>
  <si>
    <t>47.01.060</t>
  </si>
  <si>
    <t>47.01.070</t>
  </si>
  <si>
    <t>47.01.080</t>
  </si>
  <si>
    <t>47.01.090</t>
  </si>
  <si>
    <t>47.01.130</t>
  </si>
  <si>
    <t>47.01.170</t>
  </si>
  <si>
    <t>47.01.180</t>
  </si>
  <si>
    <t>47.01.190</t>
  </si>
  <si>
    <t>47.01.210</t>
  </si>
  <si>
    <t>47.01.220</t>
  </si>
  <si>
    <t>47.02</t>
  </si>
  <si>
    <t>Registro e / ou válvula em latão fundido com acabamento cromado</t>
  </si>
  <si>
    <t>47.02.010</t>
  </si>
  <si>
    <t>47.02.020</t>
  </si>
  <si>
    <t>47.02.030</t>
  </si>
  <si>
    <t>47.02.040</t>
  </si>
  <si>
    <t>47.02.050</t>
  </si>
  <si>
    <t>47.02.100</t>
  </si>
  <si>
    <t>47.02.110</t>
  </si>
  <si>
    <t>47.02.200</t>
  </si>
  <si>
    <t>47.02.210</t>
  </si>
  <si>
    <t>47.04</t>
  </si>
  <si>
    <t>47.04.020</t>
  </si>
  <si>
    <t>47.04.030</t>
  </si>
  <si>
    <t>47.04.040</t>
  </si>
  <si>
    <t>47.04.050</t>
  </si>
  <si>
    <t>47.04.080</t>
  </si>
  <si>
    <t>47.04.090</t>
  </si>
  <si>
    <t>47.04.100</t>
  </si>
  <si>
    <t>47.04.110</t>
  </si>
  <si>
    <t>47.04.120</t>
  </si>
  <si>
    <t>47.04.180</t>
  </si>
  <si>
    <t>47.05</t>
  </si>
  <si>
    <t>47.05.010</t>
  </si>
  <si>
    <t>47.05.020</t>
  </si>
  <si>
    <t>47.05.030</t>
  </si>
  <si>
    <t>47.05.040</t>
  </si>
  <si>
    <t>47.05.050</t>
  </si>
  <si>
    <t>47.05.060</t>
  </si>
  <si>
    <t>47.05.070</t>
  </si>
  <si>
    <t>47.05.080</t>
  </si>
  <si>
    <t>47.05.100</t>
  </si>
  <si>
    <t>47.05.110</t>
  </si>
  <si>
    <t>47.05.120</t>
  </si>
  <si>
    <t>47.05.130</t>
  </si>
  <si>
    <t>47.05.140</t>
  </si>
  <si>
    <t>47.05.150</t>
  </si>
  <si>
    <t>47.05.160</t>
  </si>
  <si>
    <t>47.05.170</t>
  </si>
  <si>
    <t>47.05.180</t>
  </si>
  <si>
    <t>47.05.190</t>
  </si>
  <si>
    <t>47.05.200</t>
  </si>
  <si>
    <t>47.05.210</t>
  </si>
  <si>
    <t>47.05.220</t>
  </si>
  <si>
    <t>47.05.230</t>
  </si>
  <si>
    <t>47.05.240</t>
  </si>
  <si>
    <t>47.05.260</t>
  </si>
  <si>
    <t>47.05.270</t>
  </si>
  <si>
    <t>47.05.280</t>
  </si>
  <si>
    <t>47.05.290</t>
  </si>
  <si>
    <t>47.05.296</t>
  </si>
  <si>
    <t>47.05.300</t>
  </si>
  <si>
    <t>47.05.310</t>
  </si>
  <si>
    <t>47.05.320</t>
  </si>
  <si>
    <t>47.05.340</t>
  </si>
  <si>
    <t>47.05.350</t>
  </si>
  <si>
    <t>47.05.360</t>
  </si>
  <si>
    <t>47.05.370</t>
  </si>
  <si>
    <t>47.05.390</t>
  </si>
  <si>
    <t>Válvula globo em bronze, classe 150 libras para vapor saturado e 300 libras para água, óleo e gás, DN= 2 1/2´</t>
  </si>
  <si>
    <t>47.05.392</t>
  </si>
  <si>
    <t>47.05.400</t>
  </si>
  <si>
    <t>47.05.410</t>
  </si>
  <si>
    <t>47.05.420</t>
  </si>
  <si>
    <t>47.05.430</t>
  </si>
  <si>
    <t>47.05.450</t>
  </si>
  <si>
    <t>Válvula redutora de pressão de ação direta em bronze, extremidade roscada, para água, ar, óleo e gás, PE= 200 psi e PS= 20 à 90 psi, DN= 1 1/4´</t>
  </si>
  <si>
    <t>47.05.460</t>
  </si>
  <si>
    <t>Válvula redutora de pressão de ação direta em bronze, extremidade roscada, para água, ar, óleo e gás, PE= 200 psi e PS= 20 à 90 psi, DN= 2´</t>
  </si>
  <si>
    <t>47.05.580</t>
  </si>
  <si>
    <t>47.06</t>
  </si>
  <si>
    <t>47.06.030</t>
  </si>
  <si>
    <t>47.06.040</t>
  </si>
  <si>
    <t>47.06.041</t>
  </si>
  <si>
    <t>Válvula de retenção de pé com crivo em ferro fundido, flangeada, DN= 8´</t>
  </si>
  <si>
    <t>47.06.050</t>
  </si>
  <si>
    <t>47.06.051</t>
  </si>
  <si>
    <t>Válvula de retenção tipo portinhola simples em ferro fundido, flangeada, DN= 6´</t>
  </si>
  <si>
    <t>47.06.060</t>
  </si>
  <si>
    <t>47.06.070</t>
  </si>
  <si>
    <t>47.06.080</t>
  </si>
  <si>
    <t>47.06.090</t>
  </si>
  <si>
    <t>47.06.100</t>
  </si>
  <si>
    <t>47.06.110</t>
  </si>
  <si>
    <t>47.06.180</t>
  </si>
  <si>
    <t>47.06.310</t>
  </si>
  <si>
    <t>47.06.320</t>
  </si>
  <si>
    <t>47.06.330</t>
  </si>
  <si>
    <t>47.06.340</t>
  </si>
  <si>
    <t>47.06.350</t>
  </si>
  <si>
    <t>47.07</t>
  </si>
  <si>
    <t>47.07.010</t>
  </si>
  <si>
    <t>47.07.020</t>
  </si>
  <si>
    <t>47.07.030</t>
  </si>
  <si>
    <t>47.07.090</t>
  </si>
  <si>
    <t>47.09</t>
  </si>
  <si>
    <t>47.09.010</t>
  </si>
  <si>
    <t>47.09.020</t>
  </si>
  <si>
    <t>47.09.030</t>
  </si>
  <si>
    <t>47.09.040</t>
  </si>
  <si>
    <t>47.10</t>
  </si>
  <si>
    <t>47.10.010</t>
  </si>
  <si>
    <t>47.11</t>
  </si>
  <si>
    <t>47.11.021</t>
  </si>
  <si>
    <t>47.11.080</t>
  </si>
  <si>
    <t>47.11.100</t>
  </si>
  <si>
    <t>47.11.111</t>
  </si>
  <si>
    <t>47.12</t>
  </si>
  <si>
    <t>47.12.040</t>
  </si>
  <si>
    <t>47.12.270</t>
  </si>
  <si>
    <t>47.12.280</t>
  </si>
  <si>
    <t>47.12.290</t>
  </si>
  <si>
    <t>47.12.300</t>
  </si>
  <si>
    <t>47.12.310</t>
  </si>
  <si>
    <t>47.12.320</t>
  </si>
  <si>
    <t>47.12.330</t>
  </si>
  <si>
    <t>47.12.340</t>
  </si>
  <si>
    <t>47.12.350</t>
  </si>
  <si>
    <t>47.14</t>
  </si>
  <si>
    <t>47.14.020</t>
  </si>
  <si>
    <t>47.14.200</t>
  </si>
  <si>
    <t>47.20</t>
  </si>
  <si>
    <t>Reparos, conservações e complementos - GRUPO 47</t>
  </si>
  <si>
    <t>47.20.010</t>
  </si>
  <si>
    <t>47.20.020</t>
  </si>
  <si>
    <t>47.20.030</t>
  </si>
  <si>
    <t>Filtro ´Y´ em ferro fundido, classe 125 libras para vapor saturado, com extremidades rosqueáveis, DN= 2´</t>
  </si>
  <si>
    <t>47.20.070</t>
  </si>
  <si>
    <t>47.20.080</t>
  </si>
  <si>
    <t>47.20.100</t>
  </si>
  <si>
    <t>47.20.120</t>
  </si>
  <si>
    <t>47.20.190</t>
  </si>
  <si>
    <t>Chave de fluxo tipo palheta para tubulação de líquidos</t>
  </si>
  <si>
    <t>47.20.300</t>
  </si>
  <si>
    <t>47.20.320</t>
  </si>
  <si>
    <t>47.20.330</t>
  </si>
  <si>
    <t>48</t>
  </si>
  <si>
    <t>RESERVATÓRIO E TANQUE PARA LÍQUIDOS E GASES</t>
  </si>
  <si>
    <t>48.02</t>
  </si>
  <si>
    <t>48.02.001</t>
  </si>
  <si>
    <t>48.02.002</t>
  </si>
  <si>
    <t>48.02.003</t>
  </si>
  <si>
    <t>48.02.004</t>
  </si>
  <si>
    <t>48.02.005</t>
  </si>
  <si>
    <t>48.02.006</t>
  </si>
  <si>
    <t>Reservatório de fibra de vidro - capacidade de 5.000 litros</t>
  </si>
  <si>
    <t>48.02.007</t>
  </si>
  <si>
    <t>48.02.008</t>
  </si>
  <si>
    <t>48.02.009</t>
  </si>
  <si>
    <t>48.02.011</t>
  </si>
  <si>
    <t>Reservatório de fibra de vidro - capacidade de 25.000 litros</t>
  </si>
  <si>
    <t>48.02.300</t>
  </si>
  <si>
    <t>48.02.310</t>
  </si>
  <si>
    <t>48.02.400</t>
  </si>
  <si>
    <t>Reservatório em polietileno com tampa de rosca, capacidade de 1.000 litros</t>
  </si>
  <si>
    <t>48.03</t>
  </si>
  <si>
    <t>48.03.010</t>
  </si>
  <si>
    <t>48.03.112</t>
  </si>
  <si>
    <t>48.03.130</t>
  </si>
  <si>
    <t>48.03.138</t>
  </si>
  <si>
    <t>48.04</t>
  </si>
  <si>
    <t>48.05</t>
  </si>
  <si>
    <t>48.05.010</t>
  </si>
  <si>
    <t>Torneira de boia, DN= 3/4´</t>
  </si>
  <si>
    <t>48.05.020</t>
  </si>
  <si>
    <t>Torneira de boia, DN= 1´</t>
  </si>
  <si>
    <t>48.05.030</t>
  </si>
  <si>
    <t>Torneira de boia, DN= 1 1/4´</t>
  </si>
  <si>
    <t>48.05.040</t>
  </si>
  <si>
    <t>Torneira de boia, DN= 1 1/2´</t>
  </si>
  <si>
    <t>48.05.050</t>
  </si>
  <si>
    <t>Torneira de boia, DN= 2´</t>
  </si>
  <si>
    <t>48.05.052</t>
  </si>
  <si>
    <t>Torneira de boia, DN= 2 1/2´</t>
  </si>
  <si>
    <t>48.05.070</t>
  </si>
  <si>
    <t>Torneira de boia, tipo registro automático de entrada, DN= 3´</t>
  </si>
  <si>
    <t>48.20</t>
  </si>
  <si>
    <t>Reparos, conservações e complementos - GRUPO 48</t>
  </si>
  <si>
    <t>48.20.020</t>
  </si>
  <si>
    <t>48.20.040</t>
  </si>
  <si>
    <t>48.20.060</t>
  </si>
  <si>
    <t>49</t>
  </si>
  <si>
    <t>CAIXA, RALO, GRELHA E ACESSÓRIO HIDRÁULICO</t>
  </si>
  <si>
    <t>49.01</t>
  </si>
  <si>
    <t>49.01.016</t>
  </si>
  <si>
    <t>49.01.020</t>
  </si>
  <si>
    <t>49.01.030</t>
  </si>
  <si>
    <t>49.01.040</t>
  </si>
  <si>
    <t>49.01.050</t>
  </si>
  <si>
    <t>49.01.070</t>
  </si>
  <si>
    <t>49.03</t>
  </si>
  <si>
    <t>49.03.020</t>
  </si>
  <si>
    <t>49.04</t>
  </si>
  <si>
    <t>49.04.010</t>
  </si>
  <si>
    <t>49.05</t>
  </si>
  <si>
    <t>49.05.020</t>
  </si>
  <si>
    <t>49.05.040</t>
  </si>
  <si>
    <t>49.06</t>
  </si>
  <si>
    <t>49.06.010</t>
  </si>
  <si>
    <t>49.06.020</t>
  </si>
  <si>
    <t>49.06.030</t>
  </si>
  <si>
    <t>49.06.070</t>
  </si>
  <si>
    <t>49.06.080</t>
  </si>
  <si>
    <t>49.06.110</t>
  </si>
  <si>
    <t>49.06.160</t>
  </si>
  <si>
    <t>49.06.170</t>
  </si>
  <si>
    <t>49.06.190</t>
  </si>
  <si>
    <t>49.06.200</t>
  </si>
  <si>
    <t>49.06.210</t>
  </si>
  <si>
    <t>49.06.400</t>
  </si>
  <si>
    <t>49.06.410</t>
  </si>
  <si>
    <t>49.06.420</t>
  </si>
  <si>
    <t>49.06.430</t>
  </si>
  <si>
    <t>49.06.440</t>
  </si>
  <si>
    <t>49.06.450</t>
  </si>
  <si>
    <t>49.06.460</t>
  </si>
  <si>
    <t>49.06.480</t>
  </si>
  <si>
    <t>49.06.550</t>
  </si>
  <si>
    <t>49.06.560</t>
  </si>
  <si>
    <t>49.08</t>
  </si>
  <si>
    <t>49.08.250</t>
  </si>
  <si>
    <t>49.11</t>
  </si>
  <si>
    <t>49.11.130</t>
  </si>
  <si>
    <t>49.11.140</t>
  </si>
  <si>
    <t>49.12</t>
  </si>
  <si>
    <t>49.12.010</t>
  </si>
  <si>
    <t>49.12.030</t>
  </si>
  <si>
    <t>49.12.050</t>
  </si>
  <si>
    <t>49.12.110</t>
  </si>
  <si>
    <t>49.12.120</t>
  </si>
  <si>
    <t>49.12.140</t>
  </si>
  <si>
    <t>49.13</t>
  </si>
  <si>
    <t>49.13.010</t>
  </si>
  <si>
    <t>49.13.020</t>
  </si>
  <si>
    <t>49.13.030</t>
  </si>
  <si>
    <t>49.13.040</t>
  </si>
  <si>
    <t>49.14</t>
  </si>
  <si>
    <t>49.14.010</t>
  </si>
  <si>
    <t>49.14.020</t>
  </si>
  <si>
    <t>49.14.030</t>
  </si>
  <si>
    <t>49.15</t>
  </si>
  <si>
    <t>49.15.010</t>
  </si>
  <si>
    <t>49.15.030</t>
  </si>
  <si>
    <t>49.15.040</t>
  </si>
  <si>
    <t>49.15.050</t>
  </si>
  <si>
    <t>49.15.060</t>
  </si>
  <si>
    <t>49.15.100</t>
  </si>
  <si>
    <t>49.16</t>
  </si>
  <si>
    <t>Acessórios hidráulicos para água de reuso</t>
  </si>
  <si>
    <t>49.16.050</t>
  </si>
  <si>
    <t>Realimentador automático, DN= 1'</t>
  </si>
  <si>
    <t>49.16.051</t>
  </si>
  <si>
    <t>Sifão ladrão em polietileno para extravasão, diâmetro de 100mm</t>
  </si>
  <si>
    <t>50</t>
  </si>
  <si>
    <t>DETECÇÃO, COMBATE E PREVENÇÃO A INCÊNDIO</t>
  </si>
  <si>
    <t>50.01</t>
  </si>
  <si>
    <t>50.01.030</t>
  </si>
  <si>
    <t>50.01.060</t>
  </si>
  <si>
    <t>50.01.080</t>
  </si>
  <si>
    <t>50.01.090</t>
  </si>
  <si>
    <t>50.01.100</t>
  </si>
  <si>
    <t>50.01.110</t>
  </si>
  <si>
    <t>50.01.130</t>
  </si>
  <si>
    <t>50.01.160</t>
  </si>
  <si>
    <t>50.01.170</t>
  </si>
  <si>
    <t>50.01.180</t>
  </si>
  <si>
    <t>50.01.190</t>
  </si>
  <si>
    <t>50.01.200</t>
  </si>
  <si>
    <t>50.01.210</t>
  </si>
  <si>
    <t>50.01.220</t>
  </si>
  <si>
    <t>50.01.320</t>
  </si>
  <si>
    <t>50.01.330</t>
  </si>
  <si>
    <t>50.01.340</t>
  </si>
  <si>
    <t>50.02</t>
  </si>
  <si>
    <t>50.02.020</t>
  </si>
  <si>
    <t>50.02.050</t>
  </si>
  <si>
    <t>50.02.060</t>
  </si>
  <si>
    <t>50.02.080</t>
  </si>
  <si>
    <t>50.05</t>
  </si>
  <si>
    <t>50.05.021</t>
  </si>
  <si>
    <t>Fonte eletroímã para interligar à central do sistema de detecção e alarme de incêndio</t>
  </si>
  <si>
    <t>50.05.022</t>
  </si>
  <si>
    <t>Destravador magnético (Eletroímã) para porta corta-fogo de 24 Vcc</t>
  </si>
  <si>
    <t>50.05.060</t>
  </si>
  <si>
    <t>50.05.070</t>
  </si>
  <si>
    <t>50.05.080</t>
  </si>
  <si>
    <t>50.05.160</t>
  </si>
  <si>
    <t>50.05.170</t>
  </si>
  <si>
    <t>50.05.210</t>
  </si>
  <si>
    <t>50.05.230</t>
  </si>
  <si>
    <t>50.05.240</t>
  </si>
  <si>
    <t>50.05.250</t>
  </si>
  <si>
    <t>50.05.260</t>
  </si>
  <si>
    <t>50.05.270</t>
  </si>
  <si>
    <t>50.05.280</t>
  </si>
  <si>
    <t>50.05.310</t>
  </si>
  <si>
    <t>50.05.400</t>
  </si>
  <si>
    <t>50.05.430</t>
  </si>
  <si>
    <t>Detector óptico de fumaça com base endereçável</t>
  </si>
  <si>
    <t>50.05.440</t>
  </si>
  <si>
    <t>50.05.450</t>
  </si>
  <si>
    <t>50.05.470</t>
  </si>
  <si>
    <t>50.05.490</t>
  </si>
  <si>
    <t>Sinalizador audiovisual endereçável com LED</t>
  </si>
  <si>
    <t>50.10</t>
  </si>
  <si>
    <t>50.10.030</t>
  </si>
  <si>
    <t>50.10.050</t>
  </si>
  <si>
    <t>50.10.058</t>
  </si>
  <si>
    <t>50.10.060</t>
  </si>
  <si>
    <t>50.10.090</t>
  </si>
  <si>
    <t>Extintor sobre rodas de pó químico seco 20 BC - capacidade de 20 kg</t>
  </si>
  <si>
    <t>50.10.100</t>
  </si>
  <si>
    <t>50.10.110</t>
  </si>
  <si>
    <t>50.10.120</t>
  </si>
  <si>
    <t>50.10.140</t>
  </si>
  <si>
    <t>Extintor manual de gás carbônico 5 BC - capacidade de 6 kg</t>
  </si>
  <si>
    <t>50.10.210</t>
  </si>
  <si>
    <t>50.10.220</t>
  </si>
  <si>
    <t>Suporte para extintor de piso em aço inoxidável</t>
  </si>
  <si>
    <t>50.20</t>
  </si>
  <si>
    <t>Reparos, conservações e complementos - GRUPO 50</t>
  </si>
  <si>
    <t>50.20.110</t>
  </si>
  <si>
    <t>50.20.120</t>
  </si>
  <si>
    <t>50.20.130</t>
  </si>
  <si>
    <t>50.20.160</t>
  </si>
  <si>
    <t>50.20.170</t>
  </si>
  <si>
    <t>50.20.200</t>
  </si>
  <si>
    <t>54</t>
  </si>
  <si>
    <t>PAVIMENTAÇÃO E PASSEIO</t>
  </si>
  <si>
    <t>54.01</t>
  </si>
  <si>
    <t>54.01.010</t>
  </si>
  <si>
    <t>54.01.030</t>
  </si>
  <si>
    <t>54.01.050</t>
  </si>
  <si>
    <t>54.01.200</t>
  </si>
  <si>
    <t>54.01.210</t>
  </si>
  <si>
    <t>54.01.220</t>
  </si>
  <si>
    <t>54.01.230</t>
  </si>
  <si>
    <t>54.01.300</t>
  </si>
  <si>
    <t>Pavimento de concreto rolado (concreto pobre) para base de pavimento rígido</t>
  </si>
  <si>
    <t>54.01.400</t>
  </si>
  <si>
    <t>54.01.410</t>
  </si>
  <si>
    <t>54.02</t>
  </si>
  <si>
    <t>54.02.030</t>
  </si>
  <si>
    <t>54.03</t>
  </si>
  <si>
    <t>54.03.200</t>
  </si>
  <si>
    <t>54.03.210</t>
  </si>
  <si>
    <t>Camada de rolamento em concreto betuminoso usinado quente - CBUQ</t>
  </si>
  <si>
    <t>54.03.221</t>
  </si>
  <si>
    <t>Restauração de pavimento asfáltico com concreto betuminoso usinado quente - CBUQ</t>
  </si>
  <si>
    <t>54.03.230</t>
  </si>
  <si>
    <t>54.03.240</t>
  </si>
  <si>
    <t>54.03.250</t>
  </si>
  <si>
    <t>54.03.260</t>
  </si>
  <si>
    <t>54.04</t>
  </si>
  <si>
    <t>54.04.030</t>
  </si>
  <si>
    <t>54.04.040</t>
  </si>
  <si>
    <t>54.04.050</t>
  </si>
  <si>
    <t>54.04.060</t>
  </si>
  <si>
    <t>54.04.340</t>
  </si>
  <si>
    <t>54.04.350</t>
  </si>
  <si>
    <t>54.04.360</t>
  </si>
  <si>
    <t>54.06</t>
  </si>
  <si>
    <t>54.06.020</t>
  </si>
  <si>
    <t>54.06.040</t>
  </si>
  <si>
    <t>54.06.100</t>
  </si>
  <si>
    <t>54.06.110</t>
  </si>
  <si>
    <t>54.06.150</t>
  </si>
  <si>
    <t>54.06.160</t>
  </si>
  <si>
    <t>54.06.170</t>
  </si>
  <si>
    <t>54.07</t>
  </si>
  <si>
    <t>Calçadas e passeios.</t>
  </si>
  <si>
    <t>54.07.040</t>
  </si>
  <si>
    <t>54.07.110</t>
  </si>
  <si>
    <t>54.07.130</t>
  </si>
  <si>
    <t>54.07.210</t>
  </si>
  <si>
    <t>54.07.260</t>
  </si>
  <si>
    <t>Piso em ladrilho hidráulico tipo rampa várias cores 30 x 30 cm, antiderrapante, assentado com argamassa mista</t>
  </si>
  <si>
    <t>54.20</t>
  </si>
  <si>
    <t>Reparos, conservações e complementos - GRUPO 54</t>
  </si>
  <si>
    <t>54.20.040</t>
  </si>
  <si>
    <t>54.20.100</t>
  </si>
  <si>
    <t>54.20.110</t>
  </si>
  <si>
    <t>54.20.120</t>
  </si>
  <si>
    <t>54.20.130</t>
  </si>
  <si>
    <t>54.20.140</t>
  </si>
  <si>
    <t>55</t>
  </si>
  <si>
    <t>LIMPEZA E ARREMATE</t>
  </si>
  <si>
    <t>55.01</t>
  </si>
  <si>
    <t>55.01.020</t>
  </si>
  <si>
    <t>55.01.030</t>
  </si>
  <si>
    <t>55.01.070</t>
  </si>
  <si>
    <t>55.01.080</t>
  </si>
  <si>
    <t>55.01.100</t>
  </si>
  <si>
    <t>55.01.130</t>
  </si>
  <si>
    <t>55.01.140</t>
  </si>
  <si>
    <t>55.02</t>
  </si>
  <si>
    <t>55.02.010</t>
  </si>
  <si>
    <t>55.02.020</t>
  </si>
  <si>
    <t>55.02.040</t>
  </si>
  <si>
    <t>55.02.050</t>
  </si>
  <si>
    <t>55.02.060</t>
  </si>
  <si>
    <t>55.10</t>
  </si>
  <si>
    <t>55.10.030</t>
  </si>
  <si>
    <t>61</t>
  </si>
  <si>
    <t>CONFORTO MECÂNICO, EQUIPAMENTO E SISTEMA</t>
  </si>
  <si>
    <t>61.01</t>
  </si>
  <si>
    <t>61.01.670</t>
  </si>
  <si>
    <t>Elevador para passageiros, uso interno com capacidade mínima de 600 kg para duas paradas, portas unilaterais</t>
  </si>
  <si>
    <t>61.01.680</t>
  </si>
  <si>
    <t>Elevador para passageiros, uso interno com capacidade mínima de 600 kg para três paradas, portas unilaterais</t>
  </si>
  <si>
    <t>61.01.690</t>
  </si>
  <si>
    <t>Elevador para passageiros, uso interno com capacidade mínima de 600 kg para três paradas, portas bilaterais</t>
  </si>
  <si>
    <t>61.01.760</t>
  </si>
  <si>
    <t>61.01.770</t>
  </si>
  <si>
    <t>61.01.800</t>
  </si>
  <si>
    <t>61.10</t>
  </si>
  <si>
    <t>Climatização</t>
  </si>
  <si>
    <t>61.10.001</t>
  </si>
  <si>
    <t>Resfriadora de líquidos (Chiller), com compressor e condensação à ar, capacidade de 120 TR</t>
  </si>
  <si>
    <t>61.10.010</t>
  </si>
  <si>
    <t>Resfriadora de líquidos (Chiller), com compressor e condensação à ar, capacidade de 200-210 TR</t>
  </si>
  <si>
    <t>61.10.100</t>
  </si>
  <si>
    <t>Tratamento de ar (Fan-Coil) tipo Air Handling Unit de concepção modular, capacidade de 10 TR</t>
  </si>
  <si>
    <t>61.10.110</t>
  </si>
  <si>
    <t>Tratamento de ar (Fan-Coil) tipo Air Handling Unit de concepção modular, capacidade de 40 TR</t>
  </si>
  <si>
    <t>61.10.120</t>
  </si>
  <si>
    <t>Tratamento de ar (Fan-Coil) tipo Air Handling Unit de concepção modular, capacidade de 50 TR</t>
  </si>
  <si>
    <t>61.10.200</t>
  </si>
  <si>
    <t>Tratamento de ar compacta Fancolete Hidrônico tipo piso-teto, vazão de ar nominal 637 m³/h, capacidade de refrigeração 14.000 Btu/h - 1,2 TR</t>
  </si>
  <si>
    <t>61.10.210</t>
  </si>
  <si>
    <t>Tratamento de ar compacta Fancolete Hidrônico tipo piso-teto, vazão de ar nominal 1.215 m³/h, capacidade de refrigeração 25.000 Btu/h - 2,1 TR</t>
  </si>
  <si>
    <t>61.10.220</t>
  </si>
  <si>
    <t>Tratamento de ar compacta Fancolete Hidrônico tipo piso-teto, vazão de ar nominal 1.758 m³/h, capacidade de refrigeração 36.000 Btu/h - 3,0 TR</t>
  </si>
  <si>
    <t>61.10.230</t>
  </si>
  <si>
    <t>Tratamento de ar compacta Fancolete Hidrônico tipo piso-teto, vazão de ar nominal 2.166 m³/h, capacidade de refrigeração 48.000 Btu/h - 4,0 TR</t>
  </si>
  <si>
    <t>61.10.250</t>
  </si>
  <si>
    <t>Tratamento de ar compacta Fancolete Hidrônico tipo cassete, capacidade de refrigeração 20.000 Btu/h - 1,6 TR</t>
  </si>
  <si>
    <t>61.10.260</t>
  </si>
  <si>
    <t>Tratamento de ar compacta Fancolete Hidrônico tipo cassete, capacidade de refrigeração 25.000 Btu/h - 2,1 TR</t>
  </si>
  <si>
    <t>61.10.270</t>
  </si>
  <si>
    <t>Tratamento de ar compacta Fancolete Hidrônico tipo cassete, capacidade de refrigeração 32.000 Btu/h - 2,6 TR</t>
  </si>
  <si>
    <t>61.10.300</t>
  </si>
  <si>
    <t>61.10.310</t>
  </si>
  <si>
    <t>61.10.320</t>
  </si>
  <si>
    <t>61.10.400</t>
  </si>
  <si>
    <t>Damper corta fogo (DCF) tipo comporta, com elemento fusível e chave fim de curso.</t>
  </si>
  <si>
    <t>61.10.410</t>
  </si>
  <si>
    <t>Serviço de instalação de Damper Corta Fogo</t>
  </si>
  <si>
    <t>61.10.420</t>
  </si>
  <si>
    <t>Motor (atuador) a ser acoplado ao Damper corta fogo</t>
  </si>
  <si>
    <t>61.10.430</t>
  </si>
  <si>
    <t>Tanque de compensação pressurizado, capacidade (volume mínimo) de 250 litros</t>
  </si>
  <si>
    <t>61.10.440</t>
  </si>
  <si>
    <t>Registro de regulagem de vazão de ar</t>
  </si>
  <si>
    <t>61.10.510</t>
  </si>
  <si>
    <t>Difusor de ar de longo alcance tipo Jet-Nozzles, vazão de ar 1.330 m³/h</t>
  </si>
  <si>
    <t>61.10.530</t>
  </si>
  <si>
    <t>Difusor de insuflação de ar tipo direcional, medindo 30 x 30 cm</t>
  </si>
  <si>
    <t>61.10.550</t>
  </si>
  <si>
    <t>Difusor de insuflação de ar tipo direcional, medindo 45 x 15 cm</t>
  </si>
  <si>
    <t>61.14</t>
  </si>
  <si>
    <t>61.14.005</t>
  </si>
  <si>
    <t>Caixa ventiladora com ventilador centrífugo, vazão 4.600 m³/h, pressão 30 mmCA - 220 / 380 V / 60HZ</t>
  </si>
  <si>
    <t>61.14.015</t>
  </si>
  <si>
    <t>Caixa ventiladora com ventilador centrífugo, vazão 28.000 m³/h, pressão 30 mmCA - 220 / 380 V / 60HZ</t>
  </si>
  <si>
    <t>61.14.050</t>
  </si>
  <si>
    <t>Caixa ventiladora com ventilador centrífugo, vazão 8.800 m³/h, pressão 35 mmCA - 220/380 V / 60Hz</t>
  </si>
  <si>
    <t>61.14.070</t>
  </si>
  <si>
    <t>Caixa ventiladora com ventilador centrífugo, vazão 1.710 m³/h, pressão 35 mmCA - 220/380 V / 60Hz</t>
  </si>
  <si>
    <t>61.14.080</t>
  </si>
  <si>
    <t>Caixa ventiladora com ventilador centrífugo, vazão 1.190 m³/h, pressão 35 mmCA - 220/380 V / 60Hz</t>
  </si>
  <si>
    <t>61.14.100</t>
  </si>
  <si>
    <t>Ventilador centrífugo de dupla aspiração "limite-load", vazão 20.000 m³/h, pressão 50 mmCA - 380/660 V / 60 Hz</t>
  </si>
  <si>
    <t>61.20</t>
  </si>
  <si>
    <t>Reparos, conservações e complementos - GRUPO 61</t>
  </si>
  <si>
    <t>61.20.040</t>
  </si>
  <si>
    <t>Cortina de ar com duas velocidades, para vão de 1,20 m</t>
  </si>
  <si>
    <t>61.20.100</t>
  </si>
  <si>
    <t>61.20.110</t>
  </si>
  <si>
    <t>61.20.120</t>
  </si>
  <si>
    <t>61.20.130</t>
  </si>
  <si>
    <t>61.20.450</t>
  </si>
  <si>
    <t>62</t>
  </si>
  <si>
    <t>62.04</t>
  </si>
  <si>
    <t>62.04.060</t>
  </si>
  <si>
    <t>62.04.070</t>
  </si>
  <si>
    <t>62.04.090</t>
  </si>
  <si>
    <t>62.20</t>
  </si>
  <si>
    <t>Reparos, conservações e complementos - GRUPO 62</t>
  </si>
  <si>
    <t>62.20.330</t>
  </si>
  <si>
    <t>62.20.340</t>
  </si>
  <si>
    <t>62.20.350</t>
  </si>
  <si>
    <t>65</t>
  </si>
  <si>
    <t>65.01</t>
  </si>
  <si>
    <t>65.01.210</t>
  </si>
  <si>
    <t>65.02</t>
  </si>
  <si>
    <t>65.02.100</t>
  </si>
  <si>
    <t>66</t>
  </si>
  <si>
    <t>SEGURANÇA, VIGILÂNCIA E CONTROLE, EQUIPAMENTO E SISTEMA</t>
  </si>
  <si>
    <t>66.02</t>
  </si>
  <si>
    <t>66.02.060</t>
  </si>
  <si>
    <t>66.02.090</t>
  </si>
  <si>
    <t>66.02.130</t>
  </si>
  <si>
    <t>66.02.239</t>
  </si>
  <si>
    <t>Sistema eletrônico de automatização de portão deslizante, para esforços até 800 kg</t>
  </si>
  <si>
    <t>66.02.240</t>
  </si>
  <si>
    <t>Sistema eletrônico de automatização de portão deslizante, para esforços maior de 800 kg e até 1400 kg</t>
  </si>
  <si>
    <t>66.02.460</t>
  </si>
  <si>
    <t>66.02.500</t>
  </si>
  <si>
    <t>66.02.560</t>
  </si>
  <si>
    <t>Controlador de acesso com identificação por impressão digital (biometria) e software de gerenciamento</t>
  </si>
  <si>
    <t>66.08</t>
  </si>
  <si>
    <t>66.08.042</t>
  </si>
  <si>
    <t>Câmera fixa compacta de 1/3", colorida, com lente varifocal, para áreas internas e externas</t>
  </si>
  <si>
    <t>66.08.049</t>
  </si>
  <si>
    <t>Câmera IP HD 1.3 MP, com dome de proteção e lente varifocal, para áreas internas e externas</t>
  </si>
  <si>
    <t>66.08.061</t>
  </si>
  <si>
    <t>Mesa controladora híbrida para até 32 câmeras IPs com teclado e joystick, compatível com sistema de CFTV, IP ou analógico</t>
  </si>
  <si>
    <t>66.08.081</t>
  </si>
  <si>
    <t>Mesa de apoio para até 6 monitores de 21,5"</t>
  </si>
  <si>
    <t>66.08.100</t>
  </si>
  <si>
    <t>66.08.110</t>
  </si>
  <si>
    <t>66.08.111</t>
  </si>
  <si>
    <t>66.08.115</t>
  </si>
  <si>
    <t>Rack fechado de piso padrão metálico, 19 x 44 Us x 770 mm</t>
  </si>
  <si>
    <t>66.08.131</t>
  </si>
  <si>
    <t>Monitor LCD ou LED colorido, tela plana de 21,5"</t>
  </si>
  <si>
    <t>66.08.240</t>
  </si>
  <si>
    <t>Filtro passivo e misturador de sinais VHF / UHF / CATV</t>
  </si>
  <si>
    <t>66.08.260</t>
  </si>
  <si>
    <t>Modulador de canais VHF / UHF / CATV / CFTV</t>
  </si>
  <si>
    <t>66.08.270</t>
  </si>
  <si>
    <t>Amplificador de linha VHF / UHF com conector de F-50 dB</t>
  </si>
  <si>
    <t>66.08.322</t>
  </si>
  <si>
    <t>66.08.340</t>
  </si>
  <si>
    <t>Unidade de disco rígido (HD) externo de 5 TB</t>
  </si>
  <si>
    <t>66.08.400</t>
  </si>
  <si>
    <t>66.08.401</t>
  </si>
  <si>
    <t>66.08.600</t>
  </si>
  <si>
    <t>Unidade gerenciadora digital de vídeo em rede (NVR) de até 8 câmeras IP, armazenamento de 6 TB, 1 interface de rede Fast Ethernet</t>
  </si>
  <si>
    <t>66.08.610</t>
  </si>
  <si>
    <t>Unidade gerenciadora digital de vídeo em rede (NVR) de até 16 câmeras IP, armazenamento de 12 TB, 1 interface de rede Gigabit Ethernet e 4 entradas de alarme</t>
  </si>
  <si>
    <t>66.08.620</t>
  </si>
  <si>
    <t>Unidade gerenciadora digital vídeo em rede (NVR) de até 32 câmeras IP, armazenamento de 48 TB, 2 interface de rede Gigabit Ethernet e 16 entradas de alarme</t>
  </si>
  <si>
    <t>66.20</t>
  </si>
  <si>
    <t>Reparos, conservações e complementos - GRUPO 66</t>
  </si>
  <si>
    <t>66.20.150</t>
  </si>
  <si>
    <t>66.20.170</t>
  </si>
  <si>
    <t>66.20.180</t>
  </si>
  <si>
    <t>66.20.202</t>
  </si>
  <si>
    <t>Instalação de câmera fixa para CFTV</t>
  </si>
  <si>
    <t>66.20.212</t>
  </si>
  <si>
    <t>Instalação de câmera móvel para CFTV</t>
  </si>
  <si>
    <t>66.20.221</t>
  </si>
  <si>
    <t>Switch Gigabit para servidor central com 24 portas frontais e 2 portas SFP, capacidade de 10/100/1000 Mbps</t>
  </si>
  <si>
    <t>66.20.225</t>
  </si>
  <si>
    <t>Switch Gigabit 24 portas com capacidade de 10/100/1000/Mbps</t>
  </si>
  <si>
    <t>67</t>
  </si>
  <si>
    <t>67.02</t>
  </si>
  <si>
    <t>67.02.160</t>
  </si>
  <si>
    <t>67.02.210</t>
  </si>
  <si>
    <t>67.02.240</t>
  </si>
  <si>
    <t>Grade média em aço carbono, espaçamento de 2 cm com barras chatas de 1´ x 3/8´</t>
  </si>
  <si>
    <t>67.02.280</t>
  </si>
  <si>
    <t>67.02.301</t>
  </si>
  <si>
    <t>Peneira estática em poliéster reforçado de fibra de vidro (PRFV) com tela de aço inoxidável AISI 304, malha de 1,5 mm, vazão de 50 l/s</t>
  </si>
  <si>
    <t>67.02.320</t>
  </si>
  <si>
    <t>67.02.330</t>
  </si>
  <si>
    <t>67.02.400</t>
  </si>
  <si>
    <t>Tanque em fibra de vidro (PRFV) com quebra ondas, capacidade de 25.000 l e misturador interno vertical em aço inoxidável</t>
  </si>
  <si>
    <t>67.02.410</t>
  </si>
  <si>
    <t>68</t>
  </si>
  <si>
    <t>68.01</t>
  </si>
  <si>
    <t>68.01.600</t>
  </si>
  <si>
    <t>68.01.620</t>
  </si>
  <si>
    <t>68.01.630</t>
  </si>
  <si>
    <t>68.01.640</t>
  </si>
  <si>
    <t>68.01.650</t>
  </si>
  <si>
    <t>68.01.670</t>
  </si>
  <si>
    <t>68.01.730</t>
  </si>
  <si>
    <t>68.01.740</t>
  </si>
  <si>
    <t>68.01.750</t>
  </si>
  <si>
    <t>68.01.760</t>
  </si>
  <si>
    <t>68.01.790</t>
  </si>
  <si>
    <t>68.01.800</t>
  </si>
  <si>
    <t>68.01.810</t>
  </si>
  <si>
    <t>68.01.850</t>
  </si>
  <si>
    <t>68.02</t>
  </si>
  <si>
    <t>68.02.010</t>
  </si>
  <si>
    <t>68.02.020</t>
  </si>
  <si>
    <t>68.02.030</t>
  </si>
  <si>
    <t>68.02.040</t>
  </si>
  <si>
    <t>68.02.050</t>
  </si>
  <si>
    <t>68.02.060</t>
  </si>
  <si>
    <t>68.02.070</t>
  </si>
  <si>
    <t>68.02.090</t>
  </si>
  <si>
    <t>68.02.100</t>
  </si>
  <si>
    <t>68.02.110</t>
  </si>
  <si>
    <t>68.02.120</t>
  </si>
  <si>
    <t>68.02.140</t>
  </si>
  <si>
    <t>68.20</t>
  </si>
  <si>
    <t>Reparos, conservações e complementos - GRUPO 68</t>
  </si>
  <si>
    <t>68.20.010</t>
  </si>
  <si>
    <t>68.20.040</t>
  </si>
  <si>
    <t>68.20.050</t>
  </si>
  <si>
    <t>68.20.120</t>
  </si>
  <si>
    <t>69</t>
  </si>
  <si>
    <t>69.03</t>
  </si>
  <si>
    <t>69.03.090</t>
  </si>
  <si>
    <t>69.03.130</t>
  </si>
  <si>
    <t>69.03.140</t>
  </si>
  <si>
    <t>69.03.310</t>
  </si>
  <si>
    <t>69.03.340</t>
  </si>
  <si>
    <t>69.03.360</t>
  </si>
  <si>
    <t>69.03.400</t>
  </si>
  <si>
    <t>Central PABX híbrida de telefonia para 8 linhas tronco e 24 ramais digital e analógico</t>
  </si>
  <si>
    <t>69.03.410</t>
  </si>
  <si>
    <t>Central PABX híbrida de telefonia para 8 linhas tronco e 128 ramais digital e analógico</t>
  </si>
  <si>
    <t>69.03.420</t>
  </si>
  <si>
    <t>Central PABX híbrida de telefonia para 8 linhas tronco e 128 ramais digital e analógico, com recursos PBX Networking</t>
  </si>
  <si>
    <t>69.05</t>
  </si>
  <si>
    <t>69.05.010</t>
  </si>
  <si>
    <t>69.05.040</t>
  </si>
  <si>
    <t>69.05.230</t>
  </si>
  <si>
    <t>69.06</t>
  </si>
  <si>
    <t>69.06.020</t>
  </si>
  <si>
    <t>69.06.030</t>
  </si>
  <si>
    <t>69.06.040</t>
  </si>
  <si>
    <t>69.06.050</t>
  </si>
  <si>
    <t>69.06.080</t>
  </si>
  <si>
    <t>69.06.100</t>
  </si>
  <si>
    <t>69.06.110</t>
  </si>
  <si>
    <t>69.06.120</t>
  </si>
  <si>
    <t>69.06.200</t>
  </si>
  <si>
    <t>69.06.210</t>
  </si>
  <si>
    <t>69.06.220</t>
  </si>
  <si>
    <t>69.06.240</t>
  </si>
  <si>
    <t>69.06.280</t>
  </si>
  <si>
    <t>69.06.290</t>
  </si>
  <si>
    <t>69.06.300</t>
  </si>
  <si>
    <t>69.06.320</t>
  </si>
  <si>
    <t>69.08</t>
  </si>
  <si>
    <t>69.08.010</t>
  </si>
  <si>
    <t>69.09</t>
  </si>
  <si>
    <t>69.09.250</t>
  </si>
  <si>
    <t>69.09.260</t>
  </si>
  <si>
    <t>69.09.300</t>
  </si>
  <si>
    <t>69.09.360</t>
  </si>
  <si>
    <t>69.09.370</t>
  </si>
  <si>
    <t>69.10</t>
  </si>
  <si>
    <t>69.10.130</t>
  </si>
  <si>
    <t>Amplificador de potência para VHF e CATV-50 dB, frequência 40 a 550 MHz</t>
  </si>
  <si>
    <t>69.10.140</t>
  </si>
  <si>
    <t>69.20</t>
  </si>
  <si>
    <t>Reparos, conservações e complementos - GRUPO 69</t>
  </si>
  <si>
    <t>69.20.010</t>
  </si>
  <si>
    <t>Arame de espinar em aço inoxidável nu, para TV a cabo</t>
  </si>
  <si>
    <t>69.20.040</t>
  </si>
  <si>
    <t>69.20.050</t>
  </si>
  <si>
    <t>69.20.070</t>
  </si>
  <si>
    <t>69.20.100</t>
  </si>
  <si>
    <t>69.20.110</t>
  </si>
  <si>
    <t>69.20.130</t>
  </si>
  <si>
    <t>69.20.140</t>
  </si>
  <si>
    <t>69.20.170</t>
  </si>
  <si>
    <t>69.20.180</t>
  </si>
  <si>
    <t>69.20.200</t>
  </si>
  <si>
    <t>69.20.210</t>
  </si>
  <si>
    <t>69.20.220</t>
  </si>
  <si>
    <t>69.20.230</t>
  </si>
  <si>
    <t>69.20.240</t>
  </si>
  <si>
    <t>69.20.250</t>
  </si>
  <si>
    <t>69.20.260</t>
  </si>
  <si>
    <t>69.20.270</t>
  </si>
  <si>
    <t>69.20.280</t>
  </si>
  <si>
    <t>69.20.290</t>
  </si>
  <si>
    <t>69.20.300</t>
  </si>
  <si>
    <t>69.20.340</t>
  </si>
  <si>
    <t>69.20.350</t>
  </si>
  <si>
    <t>97</t>
  </si>
  <si>
    <t>SINALIZAÇÃO E COMUNICAÇÃO VISUAL</t>
  </si>
  <si>
    <t>97.02</t>
  </si>
  <si>
    <t>97.02.030</t>
  </si>
  <si>
    <t>97.02.190</t>
  </si>
  <si>
    <t>97.02.210</t>
  </si>
  <si>
    <t>97.03</t>
  </si>
  <si>
    <t>97.03.010</t>
  </si>
  <si>
    <t>97.04</t>
  </si>
  <si>
    <t>97.04.010</t>
  </si>
  <si>
    <t>97.04.020</t>
  </si>
  <si>
    <t>97.05</t>
  </si>
  <si>
    <t>97.05.070</t>
  </si>
  <si>
    <t>Manta de borracha para sinalização em estacionamento e proteção de coluna e parede, de 1000 x 750 mm e espessura 10 mm</t>
  </si>
  <si>
    <t>97.05.080</t>
  </si>
  <si>
    <t>Cantoneira de borracha para sinalização em estacionamento e proteção de coluna, de 750 x 100 x 100 mm e espessura 10 mm</t>
  </si>
  <si>
    <t>97.05.100</t>
  </si>
  <si>
    <t>97.05.130</t>
  </si>
  <si>
    <t>97.05.140</t>
  </si>
  <si>
    <t>98</t>
  </si>
  <si>
    <t>ARQUITETURA DE INTERIORES</t>
  </si>
  <si>
    <t>98.02</t>
  </si>
  <si>
    <t>98.02.210</t>
  </si>
  <si>
    <t>SERVIÇOS PRELIMINARES E MOBILIZAÇÃO</t>
  </si>
  <si>
    <t>COM DESONERAÇÃO (DESONERADO)</t>
  </si>
  <si>
    <t>02.05.195</t>
  </si>
  <si>
    <t>Balancim elétrico tipo plataforma para transporte vertical, com altura até 60 m</t>
  </si>
  <si>
    <t>Demolição de forro / divisórias</t>
  </si>
  <si>
    <t>05.09</t>
  </si>
  <si>
    <t>Taxas de recolhimento</t>
  </si>
  <si>
    <t>t</t>
  </si>
  <si>
    <t>05.09.006</t>
  </si>
  <si>
    <t>Taxa de destinação de residuo sólido em aterro, tipo inerte</t>
  </si>
  <si>
    <t>05.09.007</t>
  </si>
  <si>
    <t>Taxa de destinação de resíduo sólido em aterro, tipo solo/terra</t>
  </si>
  <si>
    <t>08.10.108</t>
  </si>
  <si>
    <t>08.10.109</t>
  </si>
  <si>
    <t>14.10.101</t>
  </si>
  <si>
    <t>Alvenaria de bloco de concreto de vedação de 9 x 19 x 39 cm - classe C</t>
  </si>
  <si>
    <t>14.10.111</t>
  </si>
  <si>
    <t>Alvenaria de bloco de concreto de vedação de 14 x 19 x 39 cm - classe C</t>
  </si>
  <si>
    <t>14.10.121</t>
  </si>
  <si>
    <t>Alvenaria de bloco de concreto de vedação de 19 x 19 x 39 cm - classe C</t>
  </si>
  <si>
    <t>14.11.221</t>
  </si>
  <si>
    <t>Alvenaria de bloco de concreto estrutural 14 x 19 x 39 cm - classe B</t>
  </si>
  <si>
    <t>14.11.231</t>
  </si>
  <si>
    <t>Alvenaria de bloco de concreto estrutural 19 x 19 x 39 cm - classe B</t>
  </si>
  <si>
    <t>14.11.261</t>
  </si>
  <si>
    <t>Alvenaria de bloco de concreto estrutural 14 x 19 x 39 cm - classe A</t>
  </si>
  <si>
    <t>14.11.271</t>
  </si>
  <si>
    <t>Alvenaria de bloco de concreto estrutural 19 x 19 x 39 cm - classe A</t>
  </si>
  <si>
    <t>Alvenaria em bloco de concreto celular autoclavado de 10 cm, uso revestido - classe C25</t>
  </si>
  <si>
    <t>Alvenaria em bloco de concreto celular autoclavado de 12,5 cm, uso revestido - classe C25</t>
  </si>
  <si>
    <t>Alvenaria em bloco de concreto celular autoclavado de 15 cm, uso revestido - classe C25</t>
  </si>
  <si>
    <t>Alvenaria em bloco de concreto celular autoclavado de 20 cm, uso revestido - classe C25</t>
  </si>
  <si>
    <t>16.02.045</t>
  </si>
  <si>
    <t>17.02.030</t>
  </si>
  <si>
    <t>Chapisco 1:4 com areia grossa</t>
  </si>
  <si>
    <t>18.06.022</t>
  </si>
  <si>
    <t>Placa cerâmica esmaltada PEI-4 para área interna, grupo de absorção BIIa, resistência química A, assentado com argamassa colante industrializada</t>
  </si>
  <si>
    <t>18.06.023</t>
  </si>
  <si>
    <t>Rodapé em placa cerâmica esmaltada PEI-4 para áreas internas, grupo de absorção BIIa, resistência química A, assentado com argamassa colante industrializada</t>
  </si>
  <si>
    <t>18.06.062</t>
  </si>
  <si>
    <t>18.06.063</t>
  </si>
  <si>
    <t>18.06.102</t>
  </si>
  <si>
    <t>18.06.103</t>
  </si>
  <si>
    <t>Rodapé em placa cerâmica esmaltada PEI-5 para área interna, grupo de absorção BIIb, resistência química B, assentado com argamassa colante industrializada</t>
  </si>
  <si>
    <t>18.06.142</t>
  </si>
  <si>
    <t>Placa cerâmica esmaltada antiderrapante PEI-5 para área interna com saída para o exterior, grupo de absorção BIIa, resistência química A, assentado com argamassa colante industrializada</t>
  </si>
  <si>
    <t>18.06.143</t>
  </si>
  <si>
    <t>Rodapé em placa cerâmica esmaltada antiderrapante PEI-5 para área interna com saída para o exterior, grupo de absorção BIIa, resistência química A, assentado com argamassa colante industrializada</t>
  </si>
  <si>
    <t>18.06.182</t>
  </si>
  <si>
    <t>Placa cerâmica esmaltada rústica PEI-5 para área interna com saída para o exterior, grupo de absorção BIIb, resistência química B, assentado com argamassa colante industrializada</t>
  </si>
  <si>
    <t>18.06.183</t>
  </si>
  <si>
    <t>Rodapé em placa cerâmica esmaltada rústica PEI-5 para área interna com saída para o exterior, grupo de absorção BIIb, resistência química B, assentado com argamassa colante industrializada</t>
  </si>
  <si>
    <t>18.06.222</t>
  </si>
  <si>
    <t>18.06.223</t>
  </si>
  <si>
    <t>18.06.302</t>
  </si>
  <si>
    <t>18.06.303</t>
  </si>
  <si>
    <t>18.06.350</t>
  </si>
  <si>
    <t>Assentamento de pisos e revestimentos cerâmicos com argamassa mista</t>
  </si>
  <si>
    <t>18.07.200</t>
  </si>
  <si>
    <t>18.07.220</t>
  </si>
  <si>
    <t>Rejuntamento em placa cerâmica extrudada antiácida, espessura de 14 mm, com argamassa industrializada bicomponente, à base de resina furânica, juntas acima de 3 até 6 mm</t>
  </si>
  <si>
    <t>Rejuntamento em placa cerâmica extrudada antiácida de 14 mm, com argamassa sintética industrializada tricomponente, à base de resina epóxi, juntas de 3 até 6 mm</t>
  </si>
  <si>
    <t>18.07.300</t>
  </si>
  <si>
    <t>18.08.032</t>
  </si>
  <si>
    <t>18.08.042</t>
  </si>
  <si>
    <t>18.08.062</t>
  </si>
  <si>
    <t>18.08.072</t>
  </si>
  <si>
    <t>18.08.152</t>
  </si>
  <si>
    <t>18.08.162</t>
  </si>
  <si>
    <t>18.11.012</t>
  </si>
  <si>
    <t>Revestimento em placa cerâmica esmaltada de 7,5x7,5 cm, assentado e rejuntado com argamassa industrializada</t>
  </si>
  <si>
    <t>18.11.022</t>
  </si>
  <si>
    <t>Revestimento em placa cerâmica esmaltada de 10x10 cm, assentado e rejuntado com argamassa industrializada</t>
  </si>
  <si>
    <t>18.11.032</t>
  </si>
  <si>
    <t>Revestimento em placa cerâmica esmaltada de 15x15 cm, tipo monocolor, assentado e rejuntado com argamassa industrializada</t>
  </si>
  <si>
    <t>18.11.042</t>
  </si>
  <si>
    <t>Revestimento em placa cerâmica esmaltada de 20x20 cm, tipo monocolor, assentado e rejuntado com argamassa industrializada</t>
  </si>
  <si>
    <t>18.11.052</t>
  </si>
  <si>
    <t>Revestimento em placa cerâmica esmaltada, tipo monoporosa, retangular, assentado e rejuntado com argamassa industrializada</t>
  </si>
  <si>
    <t>18.12.140</t>
  </si>
  <si>
    <t>Revestimento em pastilha de porcelana natural ou esmaltada de 2,5 x 5 cm, assentado e rejuntado com argamassa colante industrializada</t>
  </si>
  <si>
    <t>Revestimento cerâmico não esmaltado extrudado</t>
  </si>
  <si>
    <t>Revestimento em placa cerâmica não esmaltada extrudada, de alta resistência química e mecânica, espessura de 9 mm, assentado com argamassa colante industrializada</t>
  </si>
  <si>
    <t>18.13.020</t>
  </si>
  <si>
    <t>Revestimento em placa cerâmica extrudada de alta resistência química e mecânica, espessura entre 9 e 10 mm, assentado com argamassa industrializada de alta aderência</t>
  </si>
  <si>
    <t>18.13.202</t>
  </si>
  <si>
    <t>Rejuntamento em placa cerâmica extrudada, espessura entre 9 e 10 mm, com argamassa industrial anticorrosiva à base de resina epóxi, juntas de 6 a 10 mm</t>
  </si>
  <si>
    <t>21.05.100</t>
  </si>
  <si>
    <t>Fita adesiva antiderrapante fosforescente, alto tráfego, largura de 5 cm</t>
  </si>
  <si>
    <t>22.03.122</t>
  </si>
  <si>
    <t>Porta comum completa - uso coletivo (padrão dimensional médio)</t>
  </si>
  <si>
    <t>Porta comum completa - uso público (padrão dimensional médio/pesado)</t>
  </si>
  <si>
    <t>32.06.396</t>
  </si>
  <si>
    <t>Manta termo-acústica em fibra cerâmica aluminizada, espessura de 38 mm</t>
  </si>
  <si>
    <t>32.17.012</t>
  </si>
  <si>
    <t>Impermeabilização em argamassa de concreto não estrutural com aditivo hidrófugo</t>
  </si>
  <si>
    <t>33.07.102</t>
  </si>
  <si>
    <t>Esmalte a base de água em estrutura metálica</t>
  </si>
  <si>
    <t>Eletroduto galvanizado - médio</t>
  </si>
  <si>
    <t>Eletroduto galvanizado, médio de 3/4´ - com acessórios</t>
  </si>
  <si>
    <t>Eletroduto galvanizado, médio de 1´ - com acessórios</t>
  </si>
  <si>
    <t>Eletroduto galvanizado, médio de 1 1/4´ - com acessórios</t>
  </si>
  <si>
    <t>Eletroduto galvanizado, médio de 1 1/2´ - com acessórios</t>
  </si>
  <si>
    <t>Eletroduto galvanizado, médio de 2´ - com acessórios</t>
  </si>
  <si>
    <t>Eletroduto galvanizado, médio de 2 1/2´ - com acessórios</t>
  </si>
  <si>
    <t>Eletroduto galvanizado, médio de 3´ - com acessórios</t>
  </si>
  <si>
    <t>Eletroduto galvanizado, médio de 4´ - com acessórios</t>
  </si>
  <si>
    <t>Eletroduto galvanizado - pesado</t>
  </si>
  <si>
    <t>Eletroduto galvanizado, pesado de 3/4´ - com acessórios</t>
  </si>
  <si>
    <t>Eletroduto galvanizado, pesado de 1´ - com acessórios</t>
  </si>
  <si>
    <t>Eletroduto galvanizado, pesado de 1 1/4´ - com acessórios</t>
  </si>
  <si>
    <t>Eletroduto galvanizado, pesado de 1 1/2´ - com acessórios</t>
  </si>
  <si>
    <t>Eletroduto galvanizado, pesado de 2´ - com acessórios</t>
  </si>
  <si>
    <t>Eletroduto galvanizado, pesado de 2 1/2´ - com acessórios</t>
  </si>
  <si>
    <t>Eletroduto galvanizado, pesado de 3´ - com acessórios</t>
  </si>
  <si>
    <t>Eletroduto galvanizado, pesado de 4´ - com acessórios</t>
  </si>
  <si>
    <t>Eletroduto galvanizado a quente - pesado</t>
  </si>
  <si>
    <t>Eletroduto galvanizado a quente, pesado de 1/2´ - com acessórios</t>
  </si>
  <si>
    <t>Eletroduto galvanizado a quente, pesado de 3/4´ - com acessórios</t>
  </si>
  <si>
    <t>Eletroduto galvanizado a quente, pesado de 1´ - com acessórios</t>
  </si>
  <si>
    <t>Eletroduto galvanizado a quente, pesado de 1 1/4´ - com acessórios</t>
  </si>
  <si>
    <t>Eletroduto galvanizado a quente, pesado de 1 1/2´ - com acessórios</t>
  </si>
  <si>
    <t>Eletroduto galvanizado a quente, pesado de 2´ - com acessórios</t>
  </si>
  <si>
    <t>Eletroduto galvanizado a quente, pesado de 2 1/2´ - com acessórios</t>
  </si>
  <si>
    <t>Eletroduto galvanizado a quente, pesado de 3´ - com acessórios</t>
  </si>
  <si>
    <t>Eletroduto galvanizado a quente, pesado de 4´ - com acessórios</t>
  </si>
  <si>
    <t>39.21.125</t>
  </si>
  <si>
    <t>Cabo de cobre flexível de 150 mm², isolamento 0,6/1 kV - isolação HEPR 90°C</t>
  </si>
  <si>
    <t>40.10.132</t>
  </si>
  <si>
    <t>Contator de potência 65 A - 2na+2nf</t>
  </si>
  <si>
    <t>49.03.036</t>
  </si>
  <si>
    <t>Caixa de gordura em PVC com tampa reforçada - capacidade 19 litros</t>
  </si>
  <si>
    <t>Boca de lobo simples tipo PMSP com tampa de concreto</t>
  </si>
  <si>
    <t>Boca de lobo dupla tipo PMSP com tampa de concreto</t>
  </si>
  <si>
    <t>Boca de lobo tripla tipo PMSP com tampa de concreto</t>
  </si>
  <si>
    <t>49.12.058</t>
  </si>
  <si>
    <t>Boca de leão simples tipo PMSP com grelha</t>
  </si>
  <si>
    <t>50.05.214</t>
  </si>
  <si>
    <t>Detector de gás liquefeito (GLP), gás natural (GN) ou derivados de metano</t>
  </si>
  <si>
    <t>61.20.092</t>
  </si>
  <si>
    <t>Cortina de ar com duas velocidades, para vão de 1,50 m</t>
  </si>
  <si>
    <t xml:space="preserve">TOTAL </t>
  </si>
  <si>
    <t>Total da obra</t>
  </si>
  <si>
    <t>BDI 25 %</t>
  </si>
  <si>
    <t>projeto</t>
  </si>
  <si>
    <t>.</t>
  </si>
  <si>
    <t>Mônica de Souza Lenzi Baraldi</t>
  </si>
  <si>
    <t>01.02.071</t>
  </si>
  <si>
    <t>Parecer técnico de fundações, contenções e recomendações gerais, para empreendimentos com área construída até 1.000 m²</t>
  </si>
  <si>
    <t>01.02.081</t>
  </si>
  <si>
    <t>Parecer técnico de fundações, contenções e recomendações gerais, para empreendimentos com área construída de 1.001 a 2.000 m²</t>
  </si>
  <si>
    <t>01.02.091</t>
  </si>
  <si>
    <t>Parecer técnico de fundações, contenções e recomendações gerais, para empreendimentos com área construída de 2.001 a 5.000 m²</t>
  </si>
  <si>
    <t>01.02.101</t>
  </si>
  <si>
    <t>Parecer técnico de fundações, contenções e recomendações gerais, para empreendimentos com área construída de 5.001 a 10.000 m²</t>
  </si>
  <si>
    <t>01.02.111</t>
  </si>
  <si>
    <t>Parecer técnico de fundações, contenções e recomendações gerais, para empreendimentos com área construída acima de 10.000 m²</t>
  </si>
  <si>
    <t>01.06.021</t>
  </si>
  <si>
    <t>01.06.031</t>
  </si>
  <si>
    <t>Elaboração de projeto de adequação de entrada de energia elétrica junto a concessionária, com medição em média tensão, subestação simplificada e demanda de 75 kVA a 300 kVA</t>
  </si>
  <si>
    <t>01.06.032</t>
  </si>
  <si>
    <t>Elaboração de projeto de adequação de entrada de energia elétrica junto a concessionária, com medição em média tensão e demanda de 75 kVA a 300 kVA</t>
  </si>
  <si>
    <t>01.06.041</t>
  </si>
  <si>
    <t>Elaboração de projeto de adequação de entrada de energia elétrica junto a concessionária, com medição em média tensão e demanda acima de 300 kVA a 2 MVA</t>
  </si>
  <si>
    <t>01.17.031</t>
  </si>
  <si>
    <t>01.17.041</t>
  </si>
  <si>
    <t>01.17.051</t>
  </si>
  <si>
    <t>01.17.061</t>
  </si>
  <si>
    <t>01.17.071</t>
  </si>
  <si>
    <t>01.17.081</t>
  </si>
  <si>
    <t>01.17.111</t>
  </si>
  <si>
    <t>01.17.121</t>
  </si>
  <si>
    <t>01.17.151</t>
  </si>
  <si>
    <t>Projeto executivo de climatização em formato A1</t>
  </si>
  <si>
    <t>01.17.161</t>
  </si>
  <si>
    <t>Projeto executivo de climatização em formato A0</t>
  </si>
  <si>
    <t>01.17.171</t>
  </si>
  <si>
    <t>Projeto executivo de chuveiros automáticos em formato A1</t>
  </si>
  <si>
    <t>01.17.181</t>
  </si>
  <si>
    <t>Projeto executivo de chuveiros automáticos em formato A0</t>
  </si>
  <si>
    <t>Furação de 1 1/4" em concreto armado</t>
  </si>
  <si>
    <t>Furação de 1 1/2" em concreto armado</t>
  </si>
  <si>
    <t>Furação de 2 1/4" em concreto armado</t>
  </si>
  <si>
    <t>Furação de 2 1/2" em concreto armado</t>
  </si>
  <si>
    <t>Furação de 1" em concreto armado</t>
  </si>
  <si>
    <t>Furação de 2" em concreto armado</t>
  </si>
  <si>
    <t>Furação de 3" em concreto armado</t>
  </si>
  <si>
    <t>Furação de 4" em concreto armado</t>
  </si>
  <si>
    <t>Furação de 5" em concreto armado</t>
  </si>
  <si>
    <t>Furação de 6" em concreto armado</t>
  </si>
  <si>
    <t>Estudo e programa ambientais</t>
  </si>
  <si>
    <t>01.27.011</t>
  </si>
  <si>
    <t>01.27.021</t>
  </si>
  <si>
    <t>01.27.031</t>
  </si>
  <si>
    <t>01.27.041</t>
  </si>
  <si>
    <t>01.27.051</t>
  </si>
  <si>
    <t>01.27.061</t>
  </si>
  <si>
    <t>01.27.071</t>
  </si>
  <si>
    <t>01.27.091</t>
  </si>
  <si>
    <t>Estudo de impacto de vizinhança, em área urbana até 10.000 m²</t>
  </si>
  <si>
    <t>Perfuração rotativa para poço profundo em camadas de solos sedimentares, diâmetro de 8 1/2" (215,90 mm)</t>
  </si>
  <si>
    <t>Perfuração roto-pneumática para poço profundo em rocha metassedimentar em geral, diâmetro de 12 1/4" (311,15 mm)</t>
  </si>
  <si>
    <t>Revestimento interno de poço profundo tubo PVC geomecânico nervurado standard, diâmetro de 6" (150 mm)</t>
  </si>
  <si>
    <t>Revestimento interno de poço profundo tubo PVC geomecânico nervurado reforçado, diâmetro de 8" (200 mm)</t>
  </si>
  <si>
    <t>Revestimento interno de poço profundo tubo de aço preto, diâmetro de 6" (152,40 mm)</t>
  </si>
  <si>
    <t>Revestimento interno de poço profundo tubo preto DIN 2440, diâmetro de 6" (150 mm)</t>
  </si>
  <si>
    <t>Revestimento interno de poço profundo tubo preto DIN 2440, diâmetro de 8" (200 mm)</t>
  </si>
  <si>
    <t>Revestimento da boca de poço profundo tubo chapa 3/16", diâmetro de 12"</t>
  </si>
  <si>
    <t>Revestimento da boca de poço profundo tubo chapa 3/16", diâmetro de 14"</t>
  </si>
  <si>
    <t>Revestimento da boca de poço profundo tubo chapa 3/16", diâmetro de 16"</t>
  </si>
  <si>
    <t>Revestimento da boca de poço profundo tubo chapa 3/16", diâmetro de 20"</t>
  </si>
  <si>
    <t>Filtro PVC geomecânico nervurado tipo standard para poço profundo, diâmetro de 6" (150 mm)</t>
  </si>
  <si>
    <t>Filtro PVC geomecânico nervurado tipo reforçado para poço profundo, diâmetro de 8" (200 mm)</t>
  </si>
  <si>
    <t>Filtro espiralado galvanizado simples (standard) para poço profundo, diâmetro de 6" (152,40 mm)</t>
  </si>
  <si>
    <t>Filtro espiralado galvanizado reforçado para poço profundo, diâmetro de 6" (152,40 mm)</t>
  </si>
  <si>
    <t>Filtro espiralado em aço inoxidável reforçado para poço profundo, diâmetro de 6" (152,40 mm)</t>
  </si>
  <si>
    <t>Filtro galvanizado tipo NOLD para poço profundo, diâmetro de 6" (150 mm)</t>
  </si>
  <si>
    <t>02.01.021</t>
  </si>
  <si>
    <t>02.01.171</t>
  </si>
  <si>
    <t>Banheiro químico modelo Standard, com manutenção conforme exigências da CETESB</t>
  </si>
  <si>
    <t>Locação de container tipo depósito - área mínima de 13,80 m²</t>
  </si>
  <si>
    <t>Proteção em madeira e lona plástica para equipamento mecânico ou informática - para obras de reforma</t>
  </si>
  <si>
    <t>Andaime e balancim</t>
  </si>
  <si>
    <t>02.05.202</t>
  </si>
  <si>
    <t>02.05.212</t>
  </si>
  <si>
    <t>Remoção de pintura</t>
  </si>
  <si>
    <t>Retirada de elemento em madeira e sistema de fixação tipo quadro, lousa, etc.</t>
  </si>
  <si>
    <t>04.08.100</t>
  </si>
  <si>
    <t>Retirada de armário em madeira ou metal</t>
  </si>
  <si>
    <t>Retirada diversa de peças pré-moldadas</t>
  </si>
  <si>
    <t>Remoção de entulho de obra com caçamba metálica - material volumoso e misturado por alvenaria, terra, madeira, papel, plástico e metal</t>
  </si>
  <si>
    <t>Remoção de entulho de obra com caçamba metálica - gesso e/ou drywall</t>
  </si>
  <si>
    <t>05.09.008</t>
  </si>
  <si>
    <t>Transporte e taxa de destinação de resíduo sólido em aterro, tipo telhas cimento amianto</t>
  </si>
  <si>
    <t>Manta, filtro e dreno</t>
  </si>
  <si>
    <t>Barbacã</t>
  </si>
  <si>
    <t>09.01.150</t>
  </si>
  <si>
    <t>09.01.160</t>
  </si>
  <si>
    <t>Desmontagem de forma em madeira para estrutura de vigas, com tábuas</t>
  </si>
  <si>
    <t>Forma ripada de 5 cm na vertical</t>
  </si>
  <si>
    <t>Armadura em barra de aço CA-50 (A ou B) fyk = 500 MPa</t>
  </si>
  <si>
    <t>Armadura em barra de aço CA-60 (A ou B) fyk = 600 MPa</t>
  </si>
  <si>
    <t>Lastro e enchimento</t>
  </si>
  <si>
    <t>Alvenaria de embasamento em bloco de concreto de 14 x 19 x 39 cm - classe A</t>
  </si>
  <si>
    <t>Alvenaria de embasamento em bloco de concreto de 19 x 19 x 39 cm - classe A</t>
  </si>
  <si>
    <t>Elemento vazado em concreto, tipo quadriculado de 39 x 39 x 10 cm</t>
  </si>
  <si>
    <t>Elemento vazado em vidro, tipo veneziana capelinha de 20 x 10 x 10 cm</t>
  </si>
  <si>
    <t>Elemento vazado em concreto, tipo veneziana de 39 x 39 x 10 cm</t>
  </si>
  <si>
    <t>Elemento vazado em vidro, tipo veneziana de 20 x 20 x 6 cm</t>
  </si>
  <si>
    <t>Divisória sanitária em painel laminado melamínico estrutural com perfis em alumínio, inclusive ferragem completa para vão de porta</t>
  </si>
  <si>
    <t>Divisão para mictório em placas de mármore branco, com espessura de 3 cm</t>
  </si>
  <si>
    <t>Divisória cega tipo naval, acabamento em laminado fenólico melamínico, com espessura de 3,5 cm</t>
  </si>
  <si>
    <t>Divisória cega tipo naval com miolo mineral, acabamento em laminado melamínico, com espessura de 3,5 cm</t>
  </si>
  <si>
    <t>Divisória painel/vidro/vidro tipo naval, acabamento em laminado fenólico melamínico, com espessura de 3,5 cm</t>
  </si>
  <si>
    <t>Fechamento em placa cimentícia com espessura de 12 mm</t>
  </si>
  <si>
    <t>Placas, vigas e pilares em concreto armado pré-moldado - fck= 35 MPa</t>
  </si>
  <si>
    <t>Placas, vigas e pilares em concreto armado pré-moldado - fck= 25 MPa</t>
  </si>
  <si>
    <t>Mobiliário em concreto armado pré-moldado - fck= 25 MPa</t>
  </si>
  <si>
    <t>Telha de barro colonial/paulista</t>
  </si>
  <si>
    <t>Telhamento em madeira ou fibra vegetal</t>
  </si>
  <si>
    <t>Telha em fibra vegetal, perfil ondulado, com espessura de 3 mm</t>
  </si>
  <si>
    <t>Cumeeira em fibra vegetal, lisa, com espessura de 3 mm</t>
  </si>
  <si>
    <t>Telhamento em chapa de aço pré-pintada com epóxi e poliéster, perfil trapezoidal, com espessura de 0,50 mm e altura de 40 mm</t>
  </si>
  <si>
    <t>Telhamento em chapa de aço pré-pintada com epóxi e poliéster, tipo sanduíche, espessura de 0,50 mm, com lã de rocha</t>
  </si>
  <si>
    <t>Telhamento em chapa de aço pré-pintada com epóxi e poliéster, tipo sanduíche, espessura de 0,50 mm, com poliuretano</t>
  </si>
  <si>
    <t>Cumeeira para telha de poliéster, tipo perfil trapezoidal 49</t>
  </si>
  <si>
    <t>Cobertura plana em chapa de policarbonato alveolar de 10 mm</t>
  </si>
  <si>
    <t>Cobertura curva em chapa de policarbonato alveolar bronze de 10 mm</t>
  </si>
  <si>
    <t>16.33.022</t>
  </si>
  <si>
    <t>16.33.052</t>
  </si>
  <si>
    <t>16.33.062</t>
  </si>
  <si>
    <t>16.33.082</t>
  </si>
  <si>
    <t>16.33.102</t>
  </si>
  <si>
    <t>Argamassa de cimento e areia traço 1:3, com adesivo acrílico</t>
  </si>
  <si>
    <t>Reparos em degrau e espelho de granilite - estucamento e polimento</t>
  </si>
  <si>
    <t>Plaqueta laminada para revestimento</t>
  </si>
  <si>
    <t>Revestimento em plaqueta laminada, para área interna e externa, sem rejunte</t>
  </si>
  <si>
    <t>Placa cerâmica esmaltada prensada</t>
  </si>
  <si>
    <t>Placa cerâmica esmaltada PEI-5 para área interna, com textura semirrugosa, grupo de absorção BIb, resistência química A, assentado com argamassa colante industrializada</t>
  </si>
  <si>
    <t>Rodapé em placa cerâmica esmaltada PEI-5 para área interna, com textura semirrugosa, grupo de absorção BIb, resistência química A, assentado com argamassa colante industrializada</t>
  </si>
  <si>
    <t>Placa cerâmica esmaltada PEI-5 para área interna, grupo de absorção BIIb, resistência química B, assentado com argamassa colante industrializada</t>
  </si>
  <si>
    <t>Placa cerâmica esmaltada PEI-5 para área externa, grupo de absorção BIIb, resistência química B, assentado com argamassa colante industrializada</t>
  </si>
  <si>
    <t>Rodapé em placa cerâmica esmaltada PEI-5 para área externa, grupo de absorção BIIb, resistência química B, assentado com argamassa colante industrializada</t>
  </si>
  <si>
    <t>Placa em cerâmica esmaltada antiderrapante PEI-4 para área externa, grupo de absorção BIb, resistência química A, assentado com argamassa colante industrializada</t>
  </si>
  <si>
    <t>Rodapé em placa cerâmica esmaltada antiderrapante PEI-4 para área externa, grupo de absorção BIb, resistência química A, assentado com argamassa colante industrializada</t>
  </si>
  <si>
    <t>Placa cerâmica não esmaltada extrudada</t>
  </si>
  <si>
    <t>Placa cerâmica não esmaltada extrudada para área com altas temperaturas, de alta resistência química e mecânica, espessura mínima de 13 mm, uso industrial e cozinhas profissionais, assentado com argamassa industrializada</t>
  </si>
  <si>
    <t>Rodapé em placa cerâmica não esmaltada extrudada para área com altas temperaturas, de alta resistência química e mecânica, altura de 10cm, uso indústrial e cozinhas profissionais, assentado com argamassa industrializada</t>
  </si>
  <si>
    <t>Rejuntamento em placa cerâmica extrudada antiácida de 9 mm, com argamassa industrializada bicomponente à base de resina furânica, juntas acima de 3 até 6 mm</t>
  </si>
  <si>
    <t>Rejuntamento de placa cerâmica extrudada de 9 mm, com argamassa sintética industrializada tricomponente à base de resina epóxi, juntas acima de 3 até 6 mm</t>
  </si>
  <si>
    <t>Rejuntamento em placa cerâmica extrudada antiácida, com argamassa industrializada anticorrosiva bicomponente à base de bauxita, para área de altas temperaturas, juntas acima de 3 até 6mm</t>
  </si>
  <si>
    <t>Rejuntamento de rodapé em placa cerâmica extrudada antiácida de 9 mm, com argamassa industrializada bicomponente à base de resina furânica, juntas acima de 3 até 6 mm</t>
  </si>
  <si>
    <t>Rejuntamento de rodapé em placa cerâmica extrudada antiácida de 9 mm, com argamassa sintética  industrializada tricomponente à base de resina epóxi, juntas acima de 3 até 6 mm</t>
  </si>
  <si>
    <t>Revestimento em porcelanato esmaltado antiderrapante para área externa e ambiente com alto tráfego, grupo de absorção BIa, assentado com argamassa colante industrializada, rejuntado</t>
  </si>
  <si>
    <t>Rodapé em porcelanato esmaltado antiderrapante para área externa e ambiente com alto tráfego, grupo de absorção BIa, assentado com argamassa colante industrializada, rejuntado</t>
  </si>
  <si>
    <t>Revestimento em porcelanato esmaltado polido para área interna e ambiente com tráfego médio, grupo de absorção BIa, assentado com argamassa colante industrializada, rejuntado</t>
  </si>
  <si>
    <t>Rodapé em porcelanato esmaltado polido para área interna e ambiente com tráfego médio, grupo de absorção BIa, assentado com argamassa colante industrializada, rejuntado</t>
  </si>
  <si>
    <t>Revestimento em porcelanato esmaltado acetinado para área interna e ambiente com acesso ao exterior, grupo de absorção BIa, resistência química B, assentado com argamassa colante industrializada, rejuntado</t>
  </si>
  <si>
    <t>Rodapé em porcelanato esmaltado acetinado para área interna e ambiente com acesso ao exterior, grupo de absorção BIa, resistência química B, assentado com argamassa colante industrializada, rejuntado</t>
  </si>
  <si>
    <t>Revestimento em porcelanato técnico antiderrapante para área externa, grupo de absorção BIa, assentado com argamassa colante industrializada, rejuntado</t>
  </si>
  <si>
    <t>Rodapé em porcelanato técnico antiderrapante para área interna, grupo de absorção BIa, assentado com argamassa colante industrializada, rejuntado</t>
  </si>
  <si>
    <t>Revestimento em porcelanato técnico antiácido para área de alto tráfego, grupo de absorção BIa, assentado com argamassa colante industrializada e rejuntado com resina epóxi</t>
  </si>
  <si>
    <t>Rodapé em porcelanato técnico antiácido para área de alto tráfego, grupo de absorção BIa, assentado com argamassa colante industrializada e rejuntado com resina epóxi</t>
  </si>
  <si>
    <t>Revestimento em porcelanato técnico natural para área interna e ambiente com acesso ao exterior, grupo de absorção BIa, assentado com argamassa colante industrializada, rejuntado</t>
  </si>
  <si>
    <t>Rodapé em porcelanato técnico natural, para área interna e ambiente com acesso ao exterior, grupo de absorção BIa, assentado com argamassa colante industrializada, rejuntado</t>
  </si>
  <si>
    <t>Revestimento em porcelanato técnico polido para área interna e ambiente de médio tráfego, grupo de absorção BIa, coeficiente de atrito I, assentado com argamassa colante industrializada, rejuntado</t>
  </si>
  <si>
    <t>Rodapé em porcelanato técnico polido para área interna e ambiente de médio tráfego, grupo de absorção BIa, assentado com argamassa colante industrializada, rejuntado</t>
  </si>
  <si>
    <t>Revestimento em placa cerâmica esmaltada</t>
  </si>
  <si>
    <t>Revestimento em pastilha e mosaico</t>
  </si>
  <si>
    <t>Rodapé em granito, espessura de 3 cm e altura de 7 cm</t>
  </si>
  <si>
    <t>Revestimento em granito, espessura de 2 cm, assente com massa</t>
  </si>
  <si>
    <t>Revestimento em granito, espessura de 3 cm, assente com massa</t>
  </si>
  <si>
    <t>Peitoril e/ou soleira em granito, espessura de 2 cm e largura até 20 cm</t>
  </si>
  <si>
    <t>Degrau e espelho de granito, espessura de 2 cm</t>
  </si>
  <si>
    <t>Rodapé em granito, espessura de 3 cm e altura de 7,01 até 10 cm</t>
  </si>
  <si>
    <t>Peitoril e/ou soleira em granito, espessura de 2 cm e largura de 21 até 30 cm</t>
  </si>
  <si>
    <t>Revestimento em granito jateado, espessura de 2,0 cm, assente com massa</t>
  </si>
  <si>
    <t>Rodapé em granito jateado, espessura de 2 cm e altura de 7 cm, assente com massa</t>
  </si>
  <si>
    <t>Degrau e espelho em granito jateado, espessura de 2 cm, assente com massa</t>
  </si>
  <si>
    <t>Soleira / peitoril em granito jateado, espessura de 2 cm e largura de 20 a 30cm, assente com massa</t>
  </si>
  <si>
    <t>Revestimento em mármore branco, espessura de 2 cm, assente com massa</t>
  </si>
  <si>
    <t>Revestimento em mármore travertino nacional, espessura de 2 cm, assente com massa</t>
  </si>
  <si>
    <t>Revestimento em mármore branco, espessura de 3 cm, assente com massa</t>
  </si>
  <si>
    <t>Revestimento em mármore travertino nacional, espessura de 3 cm, assente com massa</t>
  </si>
  <si>
    <t>Degrau e espelho em mármore branco, espessura de 2 cm</t>
  </si>
  <si>
    <t>Degrau e espelho em mármore travertino nacional, espessura de 2 cm</t>
  </si>
  <si>
    <t>Rodapé em mármore branco, espessura de 2 cm e altura de 7 cm</t>
  </si>
  <si>
    <t>Rodapé em pedra Miracema, altura de 5,75 cm</t>
  </si>
  <si>
    <t>Rodapé em pedra Miracema, altura de 11,5 cm</t>
  </si>
  <si>
    <t>Rodapé em pedra mineira simples, altura de 10 cm</t>
  </si>
  <si>
    <t>Rodapé em pedra ardósia, altura de 7 cm</t>
  </si>
  <si>
    <t>Peitoril e/ou soleira em ardósia, espessura de 2 cm e largura até 20 cm</t>
  </si>
  <si>
    <t>REVESTIMENTO SINTÉTICO E METÁLICO</t>
  </si>
  <si>
    <t>Revestimento em borracha sintética preta, espessura de 4 mm - colado</t>
  </si>
  <si>
    <t>21.01.160</t>
  </si>
  <si>
    <t>Revestimento em grama sintética, com espessura de 20 a 32 mm</t>
  </si>
  <si>
    <t>Revestimento vinílico, espessura de 2 mm, para tráfego médio, com impermeabilizante acrílico</t>
  </si>
  <si>
    <t>Revestimento vinílico, espessura de 3,2 mm, para tráfego intenso, com impermeabilizante acrílico</t>
  </si>
  <si>
    <t>21.02.071</t>
  </si>
  <si>
    <t>Revestimento vinílico em manta, espessura total de 2mm, resistente a lavagem com hipoclorito</t>
  </si>
  <si>
    <t>Revestimento vinílico em manta heterogênea, espessura de 2 mm, com impermeabilizante acrílico</t>
  </si>
  <si>
    <t>Revestimento vinílico flexível em manta homogênea, espessura de 2 mm, com impermeabilizante acrílico</t>
  </si>
  <si>
    <t>Revestimento vinílico heterogêneo flexível em réguas, espessura de 3 mm, com impermeabilizante acrílico</t>
  </si>
  <si>
    <t>Revestimento vinílico autoportante acústico, espessura de 4,5 mm, com impermeabilizante acrílico</t>
  </si>
  <si>
    <t>Revestimento vinílico autoportante, espessura de 4 mm, com impermeabilizante acrílico</t>
  </si>
  <si>
    <t>21.02.320</t>
  </si>
  <si>
    <t>Revestimento vinílico antiestático acústico, espessura de 5 mm, com impermeabilizante acrílico</t>
  </si>
  <si>
    <t>Revestimento em aço inoxidável AISI 304, liga 18,8, chapa 20, espessura de 1 mm, acabamento escovado com grana especial</t>
  </si>
  <si>
    <t>Revestimento em placas de alumínio composto "ACM", espessura de 4 mm e acabamento em PVDF</t>
  </si>
  <si>
    <t>Piso em painel com miolo de madeira contraplacado por lâminas de madeira e externamente por chapas em CRFS, espessura de 40 mm</t>
  </si>
  <si>
    <t>Piso elevado de concreto em placas de 600 x 600 mm, antiderrapante, sem acabamento</t>
  </si>
  <si>
    <t>Rodapé de poliestireno, espessura de 7 cm</t>
  </si>
  <si>
    <t>Rodapé de poliestireno, espessura de 8 cm</t>
  </si>
  <si>
    <t>Rodapé para piso vinílico em PVC, espessura de 2 mm e altura de 5 cm, curvo/plano, com impermeabilizante acrílico</t>
  </si>
  <si>
    <t>Rodapé flexível para piso vinílico em PVC, espessura de 2 mm e altura de 7,5 cm, curvo/plano, com impermeabilizante acrílico</t>
  </si>
  <si>
    <t>Rodapé hospitalar flexível em PVC para piso vinílico, espessura de 2 mm e altura de 7,5 cm, com impermeabilizante acrílico</t>
  </si>
  <si>
    <t>Rodapé em borracha sintética preta, altura até 7 cm - colado</t>
  </si>
  <si>
    <t>Rodapé em laminado melamínico dissipativo, espessura de 2 mm e altura de 10 cm</t>
  </si>
  <si>
    <t>Testeira flexível para arremate de degrau vinílico em PVC, espessura de 2 mm, com impermeabilizante acrílico</t>
  </si>
  <si>
    <t>Testeira em tábua aparelhada, largura até 20 cm</t>
  </si>
  <si>
    <t>Forro em painéis de gesso acartonado, espessura de 12,5 mm, fixo</t>
  </si>
  <si>
    <t>Forro em painéis de gesso acartonado, acabamento liso com película em PVC - 625mm x 1250mm, espessura de 9,5mm, removível</t>
  </si>
  <si>
    <t>Forro de gesso removível com película rígida de PVC de 625mm x 625mm</t>
  </si>
  <si>
    <t>Forro modular removível em PVC de 618mm x 1243mm</t>
  </si>
  <si>
    <t>Forro em fibra mineral com placas acústicas removíveis de 625mm x 1250mm</t>
  </si>
  <si>
    <t>Forro em fibra mineral com placas acústicas removíveis de 625mm x 625mm</t>
  </si>
  <si>
    <t>Forro metálico removível, em painéis de 625mm x 625mm, tipo colmeia</t>
  </si>
  <si>
    <t>Faixa/batedor de proteção em madeira aparelhada natural de 10 x 2,5 cm</t>
  </si>
  <si>
    <t>Prateleira sob medida em compensado, revestida nas duas faces em laminado fenólico melamínico</t>
  </si>
  <si>
    <t>Porta lisa com batente madeira, 2 folhas - 140 x 210 cm</t>
  </si>
  <si>
    <t>Caixilho removível em tela de aço galvanizado, tipo ondulada com malha de 1", fio 12, com requadro tubular de aço carbono, sob medida</t>
  </si>
  <si>
    <t>Caixilho fixo em tela de aço galvanizado tipo ondulada com malha de 1/2", fio 12, com requadro em cantoneira de aço carbono, sob medida</t>
  </si>
  <si>
    <t>24.08.031</t>
  </si>
  <si>
    <t>Corrimão em tubo de aço inoxidável escovado, diâmetro de 1 1/2"</t>
  </si>
  <si>
    <t>25.01.361</t>
  </si>
  <si>
    <t>25.01.371</t>
  </si>
  <si>
    <t>25.02.211</t>
  </si>
  <si>
    <t>25.02.221</t>
  </si>
  <si>
    <t>25.02.310</t>
  </si>
  <si>
    <t>Porta de abrir em alumínio tipo lambri, sob medida - cor branca</t>
  </si>
  <si>
    <t>Tela de proteção tipo mosquiteira removível, em fibra de vidro com revestimento em PVC e requadro em alumínio</t>
  </si>
  <si>
    <t>26.01.348</t>
  </si>
  <si>
    <t>Vidro temperado</t>
  </si>
  <si>
    <t>Vidro especial</t>
  </si>
  <si>
    <t>27.02.001</t>
  </si>
  <si>
    <t>Chapa em policarbonato compacta, fumê, espessura de 6mm</t>
  </si>
  <si>
    <t>27.02.011</t>
  </si>
  <si>
    <t>Chapa em policarbonato compacta, cristal, espessura de 6 mm</t>
  </si>
  <si>
    <t>27.02.041</t>
  </si>
  <si>
    <t>Chapa em policarbonato compacta, cristal, espessura de 10 mm</t>
  </si>
  <si>
    <t>PVC / VINIL</t>
  </si>
  <si>
    <t>27.04.051</t>
  </si>
  <si>
    <t>Faixa em vinil para proteção de paredes, com amortecimento à alto impacto, altura de 400 mm</t>
  </si>
  <si>
    <t>27.04.052</t>
  </si>
  <si>
    <t>Cantoneira adesiva em vinil de alto impacto</t>
  </si>
  <si>
    <t>Ferragem completa com maçaneta tipo alavanca, para porta externa com 1 folha</t>
  </si>
  <si>
    <t>Ferragem completa com maçaneta tipo alavanca, para porta externa com 2 folhas</t>
  </si>
  <si>
    <t>Ferragem completa com maçaneta tipo alavanca, para porta interna com 1 folha</t>
  </si>
  <si>
    <t>ACESSIBILIDADE</t>
  </si>
  <si>
    <t>30.01.061</t>
  </si>
  <si>
    <t>Barra de apoio lateral para lavatório, para pessoas com mobilidade reduzida, em tubo de aço inoxidável de 1.1/4", comprimento 25 a 30 cm</t>
  </si>
  <si>
    <t>Faixa em policarbonato para sinalização visual fotoluminescente, para degraus, comprimento de 20 cm</t>
  </si>
  <si>
    <t>30.06.061</t>
  </si>
  <si>
    <t>30.06.064</t>
  </si>
  <si>
    <t>Elevador e plataforma</t>
  </si>
  <si>
    <t>32.06.151</t>
  </si>
  <si>
    <t>Lâmina refletiva revestida com dupla face em alumínio, dupla malha de reforço e laminação entre camadas, para isolação térmica</t>
  </si>
  <si>
    <t>Junta de dilatação</t>
  </si>
  <si>
    <t>Junta de dilatação estrutural</t>
  </si>
  <si>
    <t>Isolante térmico para tubos e dutos</t>
  </si>
  <si>
    <t>33.10.041</t>
  </si>
  <si>
    <t>Esmalte à base de água em massa, inclusive preparo</t>
  </si>
  <si>
    <t>Proteção passiva contra incêndio com tinta intumescente, tempo requerido de resistência ao fogo TRRF = 60 minutos - aplicação em painéis de gesso acartonado</t>
  </si>
  <si>
    <t>33.12.011</t>
  </si>
  <si>
    <t>Esmalte à base de água em madeira, inclusive preparo</t>
  </si>
  <si>
    <t>34.04.164</t>
  </si>
  <si>
    <t>34.04.166</t>
  </si>
  <si>
    <t>Corte, poda e remoção</t>
  </si>
  <si>
    <t>35.04.150</t>
  </si>
  <si>
    <t>35.20.050</t>
  </si>
  <si>
    <t>36.01.242</t>
  </si>
  <si>
    <t>Cubículo de média tensão, para uso ao tempo, classe 24 kV</t>
  </si>
  <si>
    <t>36.01.252</t>
  </si>
  <si>
    <t>Cubículo de média tensão, para uso ao tempo, classe 17,5 kV</t>
  </si>
  <si>
    <t>Caixa de medição externa tipo ´L´ (900 x 600 x 270) mm, padrão Concessionárias</t>
  </si>
  <si>
    <t>Caixa de medição externa tipo ´N´ (1300 x 1200 x 270) mm, padrão Concessionárias</t>
  </si>
  <si>
    <t>Caixa de medição externa tipo ´M´ (900 x 1200 x 270) mm, padrão Concessionárias</t>
  </si>
  <si>
    <t>Caixa para seccionadora tipo ´T´ (900 x 600 x 250) mm, padrão Concessionárias</t>
  </si>
  <si>
    <t>Caixa de medição interna tipo ´A1´ (1000 x 1000 x 300) mm, padrão Concessionárias</t>
  </si>
  <si>
    <t>Caixa de proteção para transformador de corrente, (1000 x 750 x 300) mm, padrão Concessionárias</t>
  </si>
  <si>
    <t>Caixa de proteção dos bornes do medidor, (300 x 250 x 90) mm, padrão Concessionárias</t>
  </si>
  <si>
    <t>Caixa de entrada tipo ´E´ (560 x 350 x 210) mm - padrão Concessionárias</t>
  </si>
  <si>
    <t>Caixa base lateral tipo ´N´ (1300 x 400 x 250) mm</t>
  </si>
  <si>
    <t>37.20.191</t>
  </si>
  <si>
    <t>Inversor de frequência para variação de velocidade em motores, potência de 25 a 30 CV</t>
  </si>
  <si>
    <t>37.20.193</t>
  </si>
  <si>
    <t>Inversor de frequência para variação de velocidade em motores, potência de 50 cv</t>
  </si>
  <si>
    <t>TUBULAÇÃO E CONDUTOR PARA ENERGIA ELÉTRICA E TELEFONIA BÁSICA</t>
  </si>
  <si>
    <t>38.07.172</t>
  </si>
  <si>
    <t>Canaleta em PVC de 20 x 12 mm, inclusive acessórios</t>
  </si>
  <si>
    <t>Cabo de cobre, isolamento 450V / 750 V, isolação em PVC 70°C</t>
  </si>
  <si>
    <t>Cabo de cobre de 25 mm², isolamento 8,7/15 kV - isolação EPR 90°C</t>
  </si>
  <si>
    <t>Cabo de cobre de 35 mm², isolamento 8,7/15 kV - isolação EPR 90°C</t>
  </si>
  <si>
    <t>Cabo de cobre de 50 mm², isolamento 8,7/15 kV - isolação EPR 90°C</t>
  </si>
  <si>
    <t>Cabo de cobre de 120 mm², isolamento 8,7/15 kV - isolação EPR 90°C</t>
  </si>
  <si>
    <t>Conector terminal tipo BNC para cabo coaxial RG 59</t>
  </si>
  <si>
    <t>39.09.015</t>
  </si>
  <si>
    <t>Conector de emenda tipo BNC para cabo coaxial RG 59</t>
  </si>
  <si>
    <t>39.20.005</t>
  </si>
  <si>
    <t>Fios e cabos - áudio e vídeo</t>
  </si>
  <si>
    <t>Tomada para telefone 4P, padrão TELEBRÁS, com placa</t>
  </si>
  <si>
    <t>Contator de potência 38 A/40 A - 2na+2nf</t>
  </si>
  <si>
    <t>Relé fotoelétrico 50/60 Hz, 110/220 V, 1200 VA, completo</t>
  </si>
  <si>
    <t>Relé bimetálico de sobrecarga para acoplamento direto, faixas de ajuste 0,4/0,63 A até 16,0/25,0 A</t>
  </si>
  <si>
    <t>Relé de tempo eletrônico de 0,6 até 6 s - 220V - 50/60 Hz</t>
  </si>
  <si>
    <t>Relé de tempo eletrônico de 1,5 até 15 minutos - 110V - 50/60Hz</t>
  </si>
  <si>
    <t>Relé de tempo eletrônico cíclico regulável - 110/127 V - 48/63 Hz</t>
  </si>
  <si>
    <t>Relé de sobrecarga eletrônico para acoplamento direto, faixa de ajuste de 55 A até 250 A</t>
  </si>
  <si>
    <t>Relé de tempo eletrônico de 3 até 30s - 220V - 50/60Hz</t>
  </si>
  <si>
    <t>Amperímetro de ferro móvel de 96x96mm, para ligação em transformador de corrente, escala fixa de 0A/50A até 0A/2,0kA</t>
  </si>
  <si>
    <t>41.02.541</t>
  </si>
  <si>
    <t>Lâmpada LED tubular T8 com base G13, de 900 até 1050 Im - 9 a 10W</t>
  </si>
  <si>
    <t>41.02.551</t>
  </si>
  <si>
    <t>Lâmpada LED tubular T8 com base G13, de 1850 até 2000 Im - 18 a 20W</t>
  </si>
  <si>
    <t>41.02.562</t>
  </si>
  <si>
    <t>Lâmpada LED tubular T8 com base G13, de 3400 até 4000 Im - 36 a 40W</t>
  </si>
  <si>
    <t>41.02.580</t>
  </si>
  <si>
    <t>Lâmpada LED 13,5W, com base E-27, 1400 até 1510lm</t>
  </si>
  <si>
    <t>Lâmpada halógena</t>
  </si>
  <si>
    <t>Lâmpada halógena com refletor dicróico de 50 W - 12 V</t>
  </si>
  <si>
    <t>Lâmpada fluorescente</t>
  </si>
  <si>
    <t>Lâmpada fluorescente compacta longa "1U", base 2G-11 de 36 W</t>
  </si>
  <si>
    <t>Lâmpada fluorescente compacta "2U", base G24q-3 de 26 W</t>
  </si>
  <si>
    <t>Reator e equipamentos para lâmpada de descarga de alta potência</t>
  </si>
  <si>
    <t>Reator e equipamentos para lâmpada fluorescente</t>
  </si>
  <si>
    <t>Reator eletrônico de alto fator de potência com partida instantânea, para uma lâmpada fluorescente tubular, base bipino bilateral, 15 W - 127 V / 220 V</t>
  </si>
  <si>
    <t>Reator eletrônico de alto fator de potência com partida instantânea, para duas lâmpadas fluorescentes tubulares, base bipino bilateral, 28 W - 127 V / 220 V</t>
  </si>
  <si>
    <t>Reator eletrônico de alto fator de potência com partida instantânea, para uma lâmpada fluorescente compacta "2U", base G24q-3, 26 W - 220 V</t>
  </si>
  <si>
    <t>Reator eletrônico de alto fator de potência com partida instantânea, para duas lâmpadas fluorescentes compactas "2U", base G24q-3, 26 W - 220 V</t>
  </si>
  <si>
    <t>Poste telecônico reto em aço SAE 1010/1020 galvanizado a fogo, com base, altura de 7,00 m</t>
  </si>
  <si>
    <t>41.11.703</t>
  </si>
  <si>
    <t>Luminária LED retangular para poste de 10.400 até 13.200 lm, eficiência mínima 107 lm/W</t>
  </si>
  <si>
    <t>41.11.711</t>
  </si>
  <si>
    <t>Luminária LED retangular para parede/piso de 11.838 até 12.150 lm, eficiência mínima 107 lm/W</t>
  </si>
  <si>
    <t>41.11.721</t>
  </si>
  <si>
    <t>Luminária LED retangular para poste de 6250 até 6674 lm, eficiência mínima 113 lm/W</t>
  </si>
  <si>
    <t>Projetor retangular fechado, com alojamento para reator, para lâmpada vapor metálico ou vapor de sódio de 150 W a 400 W</t>
  </si>
  <si>
    <t>Projetor retangular fechado, para lâmpada vapor de sódio de 1000 W ou vapor metálico de 2000 W</t>
  </si>
  <si>
    <t>Projetor retangular fechado, para lâmpada vapor metálico de 70 W/150 W ou halógena de 300 W/500 W</t>
  </si>
  <si>
    <t>Projetor retangular fechado, para lâmpada vapor metálico ou vapor de sódio de 250 W/400 W</t>
  </si>
  <si>
    <t>Projetor cônico fechado, para lâmpadas vapor metálico, vapor de sódio de 250 W/400 W ou mista de 250 W/500 W</t>
  </si>
  <si>
    <t>Luminária blindada de sobrepor ou pendente em calha fechada, para 1 lâmpada fluorescente de 32 W/36 W/40 W</t>
  </si>
  <si>
    <t>Luminária blindada de sobrepor ou pendente em calha fechada, para 2 lâmpadas fluorescentes de 32 W/36 W/40 W</t>
  </si>
  <si>
    <t>Luminária blindada oval de sobrepor ou arandela, para lâmpada fluorescentes compacta</t>
  </si>
  <si>
    <t>Luminária retangular de embutir tipo calha fechada, com difusor plano em acrílico, para 2 lâmpadas fluorescentes tubulares de 28 W/32 W/36 W/54 W</t>
  </si>
  <si>
    <t>Luminária retangular de sobrepor tipo calha aberta, para 2 lâmpadas fluorescentes tubulares de 32 W</t>
  </si>
  <si>
    <t>Luminária retangular de sobrepor tipo calha fechada, com difusor em acrílico translúcido, para 2 lâmpadas fluorescentes de 28 W/32 W/36 W/54 W</t>
  </si>
  <si>
    <t>Luminária industrial de sobrepor ou pendente com refletor em acrílico, para 1 lâmpada multivapor metálico elipsoidal de 250 W/400 W</t>
  </si>
  <si>
    <t>Luminária quadrada de embutir tipo calha aberta com aletas planas, para 2 lâmpadas fluorescentes compactas de 18 W/26 W</t>
  </si>
  <si>
    <t>Luminária redonda de embutir com difusor recuado, para 1 ou 2 lâmpadas fluorescentes compactas de 15 W/18 W/20 W/23 W/26 W</t>
  </si>
  <si>
    <t>Luminária retangular de sobrepor tipo calha aberta, com refletor em alumínio de alto brilho, para 2 lâmpadas fluorescentes tubulares 32 W/36 W</t>
  </si>
  <si>
    <t>Luminária quadrada de embutir tipo calha aberta, com refletor e aleta parabólicas em alumínio de alto brilho, para 4 lâmpadas fluorescentes de 14 W/16 W/18 W</t>
  </si>
  <si>
    <t>Luminária LED retangular de embutir com difusor translúcido, 4000 K, fluxo luminoso de 3520 a 3700 lm, potência de 31 a 37 W</t>
  </si>
  <si>
    <t>41.31.012</t>
  </si>
  <si>
    <t>Luminária LED retangular de sobrepor com difusor translúcido, 4000 K, fluxo luminoso de 3350 3700 lm, potência de 31 a 37 W</t>
  </si>
  <si>
    <t>41.31.044</t>
  </si>
  <si>
    <t>Luminária LED retangular de sobrepor ou pendente com difusor translúcido ou transparente, 4000 K, fluxo luminoso de 2924 a 3400 lm, potência de 31 a 37 W</t>
  </si>
  <si>
    <t>41.31.048</t>
  </si>
  <si>
    <t>Luminária LED retangular de sobrepor ou pendente com difusor translúcido ou transparente, 4000 K, fluxo luminoso de 4252 a 4350 lm, potência de 33 a 37 W</t>
  </si>
  <si>
    <t>Luminária LED retangular de sobrepor ou pendente com difusor translúcido ou transparente, 4000 K, fluxo luminoso de 8700 a 9782 lm, potência de 73 a 78 W</t>
  </si>
  <si>
    <t>Luminária LED quadrada de embutir com difusor em translúcido, 4000 K, fluxo luminoso de 3780 a 4140 lm, potência de 31 a 37 W</t>
  </si>
  <si>
    <t>41.31.064</t>
  </si>
  <si>
    <t>Luminária LED quadrada de sobrepor com refletor e aletas em alumínio de alto brilho, 4000 K, fluxo luminoso de 3211 a 3930 lm, potência de 31 a 37 W</t>
  </si>
  <si>
    <t>41.31.072</t>
  </si>
  <si>
    <t>Luminária LED quadrada de sobrepor com difusor translúcido, 4000 K, fluxo luminoso de 4140 a 4456 lm, potência de 37 a 39 W</t>
  </si>
  <si>
    <t>Luminária LED redonda de embutir com difusor translúcido, 4000 K, fluxo luminoso de 800 a 1000 lm, potência de 9 a 10 W</t>
  </si>
  <si>
    <t>41.31.082</t>
  </si>
  <si>
    <t>41.31.083</t>
  </si>
  <si>
    <t>Luminária LED redonda de embutir com difusor recuado translúcido, 4000 K, fluxo luminoso de 3052 a 3200 lm, potência de 27 a 30 W</t>
  </si>
  <si>
    <t>Luminária LED redonda de sobrepor com difusor recuado translucido, 4000 K, fluxo luminoso de 800 a 1060 lm, potência de 9 a 10 W</t>
  </si>
  <si>
    <t>41.31.087</t>
  </si>
  <si>
    <t>PARA-RAIOS PARA EDIFICAÇÃO</t>
  </si>
  <si>
    <t>Complementos para para-raios</t>
  </si>
  <si>
    <t>Isolador galvanizado uso geral</t>
  </si>
  <si>
    <t>Isolador galvanizado para mastro</t>
  </si>
  <si>
    <t>Componentes de sustentação para mastro galvanizado</t>
  </si>
  <si>
    <t>Conector em latão estanhado para cabos de 16 a 50 mm² e vergalhões até 3/8"</t>
  </si>
  <si>
    <t>Caixa de equalização, de embutir, em aço com barramento, de 400 x 400 mm e tampa</t>
  </si>
  <si>
    <t>Caixa de equalização, de embutir, em aço com barramento, de 200 x 200 mm e tampa</t>
  </si>
  <si>
    <t>Suporte para fixação de fita de alumínio 7/8" x 1/8" e/ou cabo de cobre nú, com base ondulada</t>
  </si>
  <si>
    <t>Suporte para fixação de fita de alumínio 7/8" x 1/8", com base plana</t>
  </si>
  <si>
    <t>Cordoalha flexível "Jumpers" de 25 x 235 mm, com 4 furos de 11 mm</t>
  </si>
  <si>
    <t>Cordoalha flexível "Jumpers" de 25 x 300 mm, com 4 furos de 11 mm</t>
  </si>
  <si>
    <t>Conector tipo ´X´ para aterramento de telas, acabamento estanhado, para cabo de 16 - 50 mm²</t>
  </si>
  <si>
    <t>Solda exotérmica conexão cabo-haste em X sobreposto, bitola do cabo de 35mm² a 50mm² para haste de 5/8" e 3/4"</t>
  </si>
  <si>
    <t>Solda exotérmica conexão cabo-haste em T, bitola do cabo de 35mm² para haste de 5/8" e 3/4"</t>
  </si>
  <si>
    <t>Solda exotérmica conexão cabo-haste em T, bitola do cabo de 50mm² a 95mm² para haste de 5/8" e 3/4"</t>
  </si>
  <si>
    <t>Solda exotérmica conexão cabo-haste na lateral, bitola do cabo de 25mm² a 70mm² para haste de 5/8" e 3/4"</t>
  </si>
  <si>
    <t>Solda exotérmica conexão cabo-haste no topo, bitola do cabo de 25mm² a 35mm² para haste de 5/8"</t>
  </si>
  <si>
    <t>Solda exotérmica conexão cabo-haste no topo, bitola do cabo de 50mm² a 95mm² para haste de 5/8" e 3/4"</t>
  </si>
  <si>
    <t>Solda exotérmica conexão cabo-ferro de construção com cabo paralelo, bitola do cabo de 35mm² para haste de 5/8" e 3/4"</t>
  </si>
  <si>
    <t>Solda exotérmica conexão cabo-ferro de construção com cabo paralelo, bitola do cabo de 50mm² a 70mm² para haste de 5/8" e 3/4"</t>
  </si>
  <si>
    <t>Solda exotérmica conexão cabo-ferro de construção com cabo em X sobreposto, bitola do cabo de 35mm² a 70mm² para haste de 5/8"</t>
  </si>
  <si>
    <t>Solda exotérmica conexão cabo-ferro de construção com cabo em X sobreposto, bitola do cabo de 35mm² a 70mm² para haste de 3/8"</t>
  </si>
  <si>
    <t>Bombas centrífugas, uso geral</t>
  </si>
  <si>
    <t>44.03.825</t>
  </si>
  <si>
    <t>Misturador termostato para chuveiro ou ducha, acabamento cromado</t>
  </si>
  <si>
    <t>44.03.931</t>
  </si>
  <si>
    <t>Desviador para duchas e chuveiros</t>
  </si>
  <si>
    <t>44.06.370</t>
  </si>
  <si>
    <t>Cuba em aço inoxidável simples de 500x400x250mm</t>
  </si>
  <si>
    <t>Tubulação em PVC rígido marrom para sistemas prediais de água fria</t>
  </si>
  <si>
    <t>Tubulação em PVC rígido branco para esgoto domiciliar</t>
  </si>
  <si>
    <t>Tubulação em PVC rígido branco série R - A.P e esgoto domiciliar</t>
  </si>
  <si>
    <t>Tubulação em PVC rígido com junta elástica - adução e distribuição de água</t>
  </si>
  <si>
    <t>Tubulação em PVC rígido com junta elástica - rede de esgoto</t>
  </si>
  <si>
    <t>Tubulação galvanizado</t>
  </si>
  <si>
    <t>Tubo galvanizado DN= 1/2´, inclusive conexões</t>
  </si>
  <si>
    <t>Tubo galvanizado DN= 3/4´, inclusive conexões</t>
  </si>
  <si>
    <t>Tubo galvanizado DN= 1´, inclusive conexões</t>
  </si>
  <si>
    <t>Tubo galvanizado DN= 1 1/4´, inclusive conexões</t>
  </si>
  <si>
    <t>Tubo galvanizado DN= 1 1/2´, inclusive conexões</t>
  </si>
  <si>
    <t>Tubo galvanizado DN= 2´, inclusive conexões</t>
  </si>
  <si>
    <t>Tubo galvanizado DN= 2 1/2´, inclusive conexões</t>
  </si>
  <si>
    <t>Tubo galvanizado DN= 3´, inclusive conexões</t>
  </si>
  <si>
    <t>Tubo galvanizado DN= 4´, inclusive conexões</t>
  </si>
  <si>
    <t>Tubo galvanizado DN= 6´, inclusive conexões</t>
  </si>
  <si>
    <t>Tubulação em aço carbono galvanizado classe schedule</t>
  </si>
  <si>
    <t>Tubo galvanizado sem costura schedule 40, DN= 1/2´, inclusive conexões</t>
  </si>
  <si>
    <t>Tubo galvanizado sem costura schedule 40, DN= 3/4´, inclusive conexões</t>
  </si>
  <si>
    <t>Tubo galvanizado sem costura schedule 40, DN= 1´, inclusive conexões</t>
  </si>
  <si>
    <t>Tubo galvanizado sem costura schedule 40, DN= 1 1/4´, inclusive conexões</t>
  </si>
  <si>
    <t>Tubo galvanizado sem costura schedule 40, DN= 1 1/2´, inclusive conexões</t>
  </si>
  <si>
    <t>Tubo galvanizado sem costura schedule 40, DN= 2´, inclusive conexões</t>
  </si>
  <si>
    <t>Tubo galvanizado sem costura schedule 40, DN= 2 1/2´, inclusive conexões</t>
  </si>
  <si>
    <t>Tubo galvanizado sem costura schedule 40, DN= 3´, inclusive conexões</t>
  </si>
  <si>
    <t>Tubo galvanizado sem costura schedule 40, DN= 4´, inclusive conexões</t>
  </si>
  <si>
    <t>Tubo galvanizado sem costura schedule 40, DN= 6´, inclusive conexões</t>
  </si>
  <si>
    <t>Tubulação em cobre para água quente, gás e vapor</t>
  </si>
  <si>
    <t>Tubulação em PEAD corrugado perfurado para rede drenagem</t>
  </si>
  <si>
    <t>Tubulação em ferro dúctil para redes de saneamento</t>
  </si>
  <si>
    <t>Tubulação em PEAD - recalque de tratamento de esgoto</t>
  </si>
  <si>
    <t>Tubulação flangeada em ferro dúctil para redes de saneamento</t>
  </si>
  <si>
    <t>Tubulação flangeada em ferro dúctil para redes de saneamento.</t>
  </si>
  <si>
    <t>Tubulação em aço preto schedule</t>
  </si>
  <si>
    <t>Tubulação em ferro fundido predial SMU - esgoto e pluvial</t>
  </si>
  <si>
    <t>Tubulação em cobre, para sistema de ar condicionado</t>
  </si>
  <si>
    <t>Tubulação em cobre rígido, para sistema VRF de ar condicionado</t>
  </si>
  <si>
    <t>46.33</t>
  </si>
  <si>
    <t>Tubulação em PP - águas pluviais / esgoto</t>
  </si>
  <si>
    <t>46.33.001</t>
  </si>
  <si>
    <t>Tubo de esgoto em polipropileno de alta resistência - PP, DN= 40mm, preto, com união deslizante e guarnição elastomérica de duplo lábio</t>
  </si>
  <si>
    <t>46.33.002</t>
  </si>
  <si>
    <t>Tubo de esgoto em polipropileno de alta resistência - PP, DN= 50mm, preto, com união deslizante e guarnição elastomérica de duplo lábio</t>
  </si>
  <si>
    <t>46.33.003</t>
  </si>
  <si>
    <t>Tubo de esgoto em polipropileno de alta resistência - PP, DN= 63mm, preto, com união deslizante e guarnição elastomérica de duplo lábio</t>
  </si>
  <si>
    <t>46.33.004</t>
  </si>
  <si>
    <t>Tubo de esgoto em polipropileno de alta resistência - PP, DN= 110mm, preto, com união deslizante e guarnição elastomérica de duplo lábio</t>
  </si>
  <si>
    <t>46.33.020</t>
  </si>
  <si>
    <t>Joelho 45° em polipropileno de alta resistência, preto, tipo PB, DN= 40mm</t>
  </si>
  <si>
    <t>46.33.021</t>
  </si>
  <si>
    <t>Joelho 45° em polipropileno de alta resistência - PP, preto, tipo PB, DN= 50mm</t>
  </si>
  <si>
    <t>46.33.022</t>
  </si>
  <si>
    <t>Joelho 45° em polipropileno de alta resistência - PP, preto, tipo PB, DN= 63mm</t>
  </si>
  <si>
    <t>46.33.023</t>
  </si>
  <si>
    <t>Joelho 45° em polipropileno de alta resistência - PP, preto, tipo PB, DN= 110mm</t>
  </si>
  <si>
    <t>46.33.047</t>
  </si>
  <si>
    <t>Joelho 87°30' em polipropileno de alta resistência - PP, preto, tipo PB, DN= 40mm</t>
  </si>
  <si>
    <t>46.33.048</t>
  </si>
  <si>
    <t>Joelho 87°30' em polipropileno de alta resistência - PP, preto, tipo PB, DN= 50mm</t>
  </si>
  <si>
    <t>46.33.049</t>
  </si>
  <si>
    <t>Joelho 87°30' em polipropileno de alta resistência - PP, preto, tipo PB, DN= 63mm</t>
  </si>
  <si>
    <t>46.33.074</t>
  </si>
  <si>
    <t>Joelho 87°30' em polipropileno de alta resistência - PP, preto, tipo PB, DN= 110mm, com base de apoio</t>
  </si>
  <si>
    <t>46.33.102</t>
  </si>
  <si>
    <t>Luva dupla em polipropileno de alta resistência - PP,  preto,  DN= 40mm</t>
  </si>
  <si>
    <t>46.33.103</t>
  </si>
  <si>
    <t>Luva dupla em polipropileno de alta resistência - PP,  preto,  DN= 50mm</t>
  </si>
  <si>
    <t>46.33.104</t>
  </si>
  <si>
    <t>Luva dupla em polipropileno de alta resistência - PP,  preto,  DN= 63mm</t>
  </si>
  <si>
    <t>46.33.105</t>
  </si>
  <si>
    <t>Luva dupla em polipropileno de alta resistência - PP,  preto,  DN= 110mm</t>
  </si>
  <si>
    <t>46.33.116</t>
  </si>
  <si>
    <t>Luva de Redução em polipropileno de alta resistência - PP, preto, tipo PB, DN= 50x40mm</t>
  </si>
  <si>
    <t>46.33.117</t>
  </si>
  <si>
    <t>Luva de Redução em polipropileno de alta resistência - PP, preto, tipo PB, DN= 63x50mm</t>
  </si>
  <si>
    <t>46.33.118</t>
  </si>
  <si>
    <t>Luva de Redução em polipropileno de alta resistência - PP, preto, tipo PB, DN= 110x63mm</t>
  </si>
  <si>
    <t>46.33.130</t>
  </si>
  <si>
    <t>Tê 87°30' simples em polipropileno de alta resistência - PP, preto, tipo PB, DN= 50x50mm</t>
  </si>
  <si>
    <t>46.33.131</t>
  </si>
  <si>
    <t>Tê 87°30' simples em polipropileno de alta resistência - PP, preto, tipo PB, DN= 63x63mm</t>
  </si>
  <si>
    <t>46.33.132</t>
  </si>
  <si>
    <t>Tê 87°30' simples em polipropileno de alta resistência - PP, preto, tipo PB, DN= 110x110mm</t>
  </si>
  <si>
    <t>46.33.137</t>
  </si>
  <si>
    <t>Tê 87°30' simples de redução em polipropileno de alta resistência - PP, preto, tipo PB, DN= 110x63mm</t>
  </si>
  <si>
    <t>46.33.140</t>
  </si>
  <si>
    <t>Tê 87°30' de inspeção em polipropileno de alta resistencia - PP, preto (PxB), DN 110mm</t>
  </si>
  <si>
    <t>46.33.149</t>
  </si>
  <si>
    <t>Junção 45° simples em polipropileno de alta resistência - PP, preto, tipo PB, DN= 50x50mm</t>
  </si>
  <si>
    <t>46.33.150</t>
  </si>
  <si>
    <t>Junção 45° simples em polipropileno de alta resistência - PP, preto, tipo PB, DN= 63x63mm</t>
  </si>
  <si>
    <t>46.33.151</t>
  </si>
  <si>
    <t>Junção 45° simples em polipropileno de alta resistência - PP, preto, tipo PB, DN= 110x110mm</t>
  </si>
  <si>
    <t>46.33.159</t>
  </si>
  <si>
    <t>Junção 45° simples de redução em polipropileno de alta resistência - PP, preto, tipo PB, DN= 63x50mm</t>
  </si>
  <si>
    <t>46.33.160</t>
  </si>
  <si>
    <t>Junção 45° simples de redução em polipropileno de alta resistência - PP, preto, tipo PB, DN= 110x50mm</t>
  </si>
  <si>
    <t>46.33.161</t>
  </si>
  <si>
    <t>Junção 45° simples de redução em polipropileno de alta resistência - PP, preto, tipo PB, DN= 110x63mm</t>
  </si>
  <si>
    <t>46.33.170</t>
  </si>
  <si>
    <t>Curva 87°30' em polipropileno de alta resistência - PP, preto, tipo PB, DN= 110mm</t>
  </si>
  <si>
    <t>46.33.186</t>
  </si>
  <si>
    <t>Caixa sifonada de piso, em polipropileno de alta resistencia PP, preto,  DN=125mm, uma saída de 63mm</t>
  </si>
  <si>
    <t>46.33.197</t>
  </si>
  <si>
    <t>Prolongamento para caixa sifonada em prolipileno de alta resistência PP, preto, DN= 125mm</t>
  </si>
  <si>
    <t>46.33.201</t>
  </si>
  <si>
    <t>Tampa tê de inspeção oval, em polipropileno de alta resistencia preto (PxB), DN=110mm</t>
  </si>
  <si>
    <t>46.33.206</t>
  </si>
  <si>
    <t>Tampão em polipropileno de alta resistencia PP, preto (PxB), DN=63mm</t>
  </si>
  <si>
    <t>46.33.207</t>
  </si>
  <si>
    <t>Tampão em polipropileno de alta resistencia PP, preto (PxB), DN=110mm</t>
  </si>
  <si>
    <t>46.33.210</t>
  </si>
  <si>
    <t>Porta marco para grelha de 12x12 cm, em prolipropileno de alta resistência PP,  preto</t>
  </si>
  <si>
    <t>46.33.211</t>
  </si>
  <si>
    <t>Marco de bronze com grelha em aço inoxidável, 12x12cm, em polipropileno de alta resistencia PP,  preto</t>
  </si>
  <si>
    <t>Válvula de esfera em aço carbono fundido, passagem plena, classe 150 libras para vapor e classe 600 libras para água, óleo e gás, DN= 1/2´</t>
  </si>
  <si>
    <t>Válvula de esfera em aço carbono fundido, passagem plena, classe 150 libras para vapor e classe 600 libras para água, óleo e gás, DN= 3/4´</t>
  </si>
  <si>
    <t>Válvula de esfera em aço carbono fundido, passagem plena, classe 150 libras para vapor e classe 600 libras para água, óleo e gás, DN= 1´</t>
  </si>
  <si>
    <t>Válvula de esfera em aço carbono fundido, passagem plena, extremidades rosqueáveis, classe 300 libras para vapor saturado, DN= 2´</t>
  </si>
  <si>
    <t>Purgador termodinâmico com filtro incorporado, em aço inoxidável forjado, pressão de 0,25 a 42 kg/cm², temperatura até 425°C, DN= 1/2´</t>
  </si>
  <si>
    <t>Aparelho de medição e controle</t>
  </si>
  <si>
    <t>Pigtail em latão para manômetro, DN= 1/2´</t>
  </si>
  <si>
    <t>Regulador de primeiro estágio de alta pressão até 2 kgf/cm², vazão de 90 kg GLP/hora</t>
  </si>
  <si>
    <t>Regulador de primeiro estágio de alta pressão até 1,3 kgf/cm², vazão de 50 kg GLP/hora</t>
  </si>
  <si>
    <t>Regulador de segundo estágio para gás, uso industrial, vazão até 12 kg GLP/hora</t>
  </si>
  <si>
    <t>48.02.401</t>
  </si>
  <si>
    <t>Reservatório em polietileno com tampa de rosca, capacidade de 500 litros</t>
  </si>
  <si>
    <t>48.04.381</t>
  </si>
  <si>
    <t>Reservatório em concreto armado cilíndrico, vertical, bipartido, método construtivo em formas deslizantes, diâmetro interno de 3,50m a 4,00m, altura de 15,00m a 25,00m</t>
  </si>
  <si>
    <t>48.04.391</t>
  </si>
  <si>
    <t>Reservatório em concreto armado cilíndrico, vertical, bipartido, método construtivo em formas deslizantes, diâmetro interno de 5,5m a 6,00m, altura de 25,00m a 30,00m</t>
  </si>
  <si>
    <t>Torneira de boia</t>
  </si>
  <si>
    <t>Ralo em PVC rígido</t>
  </si>
  <si>
    <t>Ralo em ferro fundido</t>
  </si>
  <si>
    <t>Grelha hemisférica em ferro fundido de 4"</t>
  </si>
  <si>
    <t>Grelha hemisférica em ferro fundido de 3"</t>
  </si>
  <si>
    <t>Grelha hemisférica em ferro fundido de 6"</t>
  </si>
  <si>
    <t>Grelha hemisférica em ferro fundido de 2"</t>
  </si>
  <si>
    <t>Captador pluvial em aço inoxidável e grelha em alumínio, com mecanismo anti-vórtice, DN= 50 mm</t>
  </si>
  <si>
    <t>Captador pluvial em aço inoxidável e grelha em alumínio, com mecanismo anti-vórtice, DN= 75 mm</t>
  </si>
  <si>
    <t>Tampão em ferro fundido, diâmetro de 600 mm, classe B 125 (ruptura &gt; 125 kN)</t>
  </si>
  <si>
    <t>Tampão em ferro fundido, diâmetro de 600 mm, classe C 250 (ruptura &gt; 250 kN)</t>
  </si>
  <si>
    <t>Tampão em ferro fundido, diâmetro de 600 mm, classe D 400 (ruptura&gt; 400 kN)</t>
  </si>
  <si>
    <t>Tampão em ferro fundido de 300 x 300 mm, classe B 125 (ruptura &gt; 125 kN)</t>
  </si>
  <si>
    <t>Tampão em ferro fundido de 400 x 400 mm, classe B 125 (ruptura &gt; 125 kN)</t>
  </si>
  <si>
    <t>Tampão em ferro fundido de 500 x 500 mm, classe B 125 (ruptura &gt; 125 kN)</t>
  </si>
  <si>
    <t>Tampão em ferro fundido de 600 x 600 mm, classe B 125 (ruptura &gt; 125 kN)</t>
  </si>
  <si>
    <t>Grelha com calha e cesto coletor para piso em aço inoxidável, largura de 15 cm</t>
  </si>
  <si>
    <t>Grelha com calha e cesto coletor para piso em aço inoxidável, largura de 20 cm</t>
  </si>
  <si>
    <t>Caixa de passagem e inspeção</t>
  </si>
  <si>
    <t>Canaleta com grelha em alumínio, largura de 80 mm</t>
  </si>
  <si>
    <t>49.11.141</t>
  </si>
  <si>
    <t>Canaleta com grelha abre-fecha, em aluminio, saída central ou vertical, largura 46mm</t>
  </si>
  <si>
    <t>Poço de visita, boca de lobo, caixa de passagem e afins</t>
  </si>
  <si>
    <t>Chaminé para poço de visita tipo PMSP em alvenaria, diâmetro interno 70 cm - pescoço</t>
  </si>
  <si>
    <t>Filtro anaeróbio</t>
  </si>
  <si>
    <t>Esguicho em latão com engate rápido, DN= 2 1/2´, jato regulável</t>
  </si>
  <si>
    <t>Registro e válvula controladora</t>
  </si>
  <si>
    <t>Válvula de governo completa com alarme VGA, corpo em ferro fundido, extremidades flangeadas e DN = 6´</t>
  </si>
  <si>
    <t>50.10.084</t>
  </si>
  <si>
    <t>Extintor manual de pó químico seco 20 BC - capacidade de 12 kg</t>
  </si>
  <si>
    <t>54.04.392</t>
  </si>
  <si>
    <t>Piso em placa de concreto permeável drenante, cor natural, com resina protetora</t>
  </si>
  <si>
    <t>54.07.240</t>
  </si>
  <si>
    <t>Rejuntamento de piso em ladrilho hidráulico (30 x 30 x 2,5 cm), com cimento branco, juntas de 2 mm</t>
  </si>
  <si>
    <t>61.10.007</t>
  </si>
  <si>
    <t>Resfriadora de líquidos (Chiller), com compressor e condensação à ar, capacidade de 160 TR</t>
  </si>
  <si>
    <t>61.10.401</t>
  </si>
  <si>
    <t>Damper de regulagem manual, tamanho: 0,10 m² a 0,14 m²</t>
  </si>
  <si>
    <t>61.10.402</t>
  </si>
  <si>
    <t>Damper de regulagem manual, tamanho: 0,15 m² a 0,20 m²</t>
  </si>
  <si>
    <t>61.10.403</t>
  </si>
  <si>
    <t>Damper de regulagem manual, tamanho: 0,21 m² a 0,40 m²</t>
  </si>
  <si>
    <t>61.10.511</t>
  </si>
  <si>
    <t>Difusor para insuflamento de ar com plenum, multivias e colarinho</t>
  </si>
  <si>
    <t>61.10.512</t>
  </si>
  <si>
    <t>Difusor para insuflamento de ar com plenum, com 2 aberturas</t>
  </si>
  <si>
    <t>61.10.513</t>
  </si>
  <si>
    <t>61.10.514</t>
  </si>
  <si>
    <t>Difusor de plástico, diâmetro 20 cm</t>
  </si>
  <si>
    <t>61.10.567</t>
  </si>
  <si>
    <t>Grelha de porta, tamanho: 0,14 m² a 0,30 m²</t>
  </si>
  <si>
    <t>61.10.568</t>
  </si>
  <si>
    <t>Grelha de porta, tamanho: 0,07 m² a 0,13 m²</t>
  </si>
  <si>
    <t>61.10.569</t>
  </si>
  <si>
    <t>Grelha de porta, tamanho: 0,03 m² a 0,06 m²</t>
  </si>
  <si>
    <t>61.10.574</t>
  </si>
  <si>
    <t>Grelha de retorno/exaustão com registro, tamanho: 0,03 m² a 0,06 m²</t>
  </si>
  <si>
    <t>61.10.575</t>
  </si>
  <si>
    <t>Grelha de retorno/exaustão com registro, tamanho: 0,07 m² a 0,13 m²</t>
  </si>
  <si>
    <t>61.10.576</t>
  </si>
  <si>
    <t>Grelha de retorno/exaustão com registro, tamanho: 0,14 m² a 0,19 m²</t>
  </si>
  <si>
    <t>61.10.577</t>
  </si>
  <si>
    <t>Grelha de retorno/exaustão com registro, tamanho: 0,20 m² a 0,40 m²</t>
  </si>
  <si>
    <t>61.10.578</t>
  </si>
  <si>
    <t>Grelha de retorno/exaustão com registro, tamanho: 0,41 m² a 0,65 m²</t>
  </si>
  <si>
    <t>61.10.581</t>
  </si>
  <si>
    <t>Veneziana com tela e filtro G4</t>
  </si>
  <si>
    <t>61.10.582</t>
  </si>
  <si>
    <t>Veneziana com tela</t>
  </si>
  <si>
    <t>61.10.583</t>
  </si>
  <si>
    <t>61.10.584</t>
  </si>
  <si>
    <t>61.15</t>
  </si>
  <si>
    <t>Controles para Fan-Coil e CAG</t>
  </si>
  <si>
    <t>61.15.010</t>
  </si>
  <si>
    <t>Fonte de alimentação universal bivolt com saída de 24 V - 1,5 A - 35 W</t>
  </si>
  <si>
    <t>61.15.020</t>
  </si>
  <si>
    <t>Tomada simples de sobrepor universal 2P+T - 10 A - 250 V</t>
  </si>
  <si>
    <t>61.15.030</t>
  </si>
  <si>
    <t>Transformador abaixador, entrada 110/220V, saída 24V+24V, corrente secundário 6A</t>
  </si>
  <si>
    <t>61.15.040</t>
  </si>
  <si>
    <t>Atuador Floating de 40Nm, sinal de controle 3 e 2 pontos, tensão de entrada AC/DC 24V, IP 54</t>
  </si>
  <si>
    <t>61.15.050</t>
  </si>
  <si>
    <t>Válvula motorizada esfera, com duas vias atuador floating, diâmetro 1 1/2"</t>
  </si>
  <si>
    <t>61.15.060</t>
  </si>
  <si>
    <t>Válvula de balanceamento diâmetro 1 " a 2-1/2"</t>
  </si>
  <si>
    <t>61.15.070</t>
  </si>
  <si>
    <t>Válvula borboleta na configuração wafer motorizada atuador floating diâmetro 3'' a 4"</t>
  </si>
  <si>
    <t>61.15.080</t>
  </si>
  <si>
    <t>Válvula duas vias on/off retorno elétrico diâmetro 1/2" a 3/4"</t>
  </si>
  <si>
    <t>61.15.090</t>
  </si>
  <si>
    <t>Válvula esfera motorizada de duas vias de atuador proporcional diâmetro 2" a 2-1/2"</t>
  </si>
  <si>
    <t>61.15.100</t>
  </si>
  <si>
    <t>Atuador proporcional de 10 Nm, tensão de entrada AC/DC 24 V - IP 54</t>
  </si>
  <si>
    <t>61.15.110</t>
  </si>
  <si>
    <t>Válvula esfera duas vias flangeada, diâmetro 3''</t>
  </si>
  <si>
    <t>61.15.120</t>
  </si>
  <si>
    <t>Acoplador a relé 24 VCC/VAC - 1 contato reversível</t>
  </si>
  <si>
    <t>61.15.130</t>
  </si>
  <si>
    <t>Chave de fluxo para ar</t>
  </si>
  <si>
    <t>61.15.140</t>
  </si>
  <si>
    <t>Repetidor de sinal I/I e V/I</t>
  </si>
  <si>
    <t>61.15.150</t>
  </si>
  <si>
    <t>Relé de corrente ajustável de 0 a 200 A</t>
  </si>
  <si>
    <t>61.15.160</t>
  </si>
  <si>
    <t>Sensor de temperatura ambiente PT100 - 2 fios</t>
  </si>
  <si>
    <t>61.15.162</t>
  </si>
  <si>
    <t>Pressostato diferencial para utilização em sistemas centrais de ar condicionado, pressão diferencial de 55 a 414 kPa</t>
  </si>
  <si>
    <t>61.15.164</t>
  </si>
  <si>
    <t>Termostato de seguraça com temperatura ajustável de 90°C - 110°C</t>
  </si>
  <si>
    <t>61.15.170</t>
  </si>
  <si>
    <t>Transmissor de pressão diferencial, operação de 0 a 750 Pa</t>
  </si>
  <si>
    <t>61.15.172</t>
  </si>
  <si>
    <t>Transmissor de pressão compacto, escala de pressão 0 a 10 Bar, sinal de saída 4 - 20 mA</t>
  </si>
  <si>
    <t>61.15.174</t>
  </si>
  <si>
    <t>Transmissor de temperatura e umidade para dutos, alta precisão, corrente de 0 a 20 mA, alimentação 12Vcc a 30Vcc</t>
  </si>
  <si>
    <t>61.15.181</t>
  </si>
  <si>
    <t>Controlador lógico programável para 16 entradas/16 saídas</t>
  </si>
  <si>
    <t>61.15.191</t>
  </si>
  <si>
    <t>Módulo de expansão para 4 canais de saída analógica</t>
  </si>
  <si>
    <t>61.15.196</t>
  </si>
  <si>
    <t>Módulo de expansão para 8 canais de entrada analógica</t>
  </si>
  <si>
    <t>61.15.201</t>
  </si>
  <si>
    <t>Módulo de expansão para 8 canais de entrada e saída digitais</t>
  </si>
  <si>
    <t>COZINHA, REFEITÓRIO, LAVANDERIA INDUSTRIAL E EQUIPAMENTOS</t>
  </si>
  <si>
    <t>RESFRIAMENTO E CONSERVAÇÃO DE MATERIAL PERECÍVEL</t>
  </si>
  <si>
    <t>Estação de monitoramento "WorkStation" para até 3 monitores - memória ram de 8 GB</t>
  </si>
  <si>
    <t>Estação de monitoramento "WorkStation" para até 3 monitores - memória ram de 16 GB</t>
  </si>
  <si>
    <t>CAPTAÇÃO, ADUÇÃO E TRATAMENTO DE ÁGUA E ESGOTO, EQUIPAMENTOS E SISTEMA</t>
  </si>
  <si>
    <t>67.02.502</t>
  </si>
  <si>
    <t>67.02.503</t>
  </si>
  <si>
    <t>ELETRIFICAÇÃO, EQUIPAMENTOS E SISTEMA</t>
  </si>
  <si>
    <t>TELEFONIA, LÓGICA E TRANSMISSÃO DE DADOS, EQUIPAMENTOS E SISTEMA</t>
  </si>
  <si>
    <t>Patch cords de 1,50 ou 3,00 m - RJ-45 / RJ-45 - categoria 6A</t>
  </si>
  <si>
    <t>Bloco de ligação com engate rápido para 10 pares, BER-10</t>
  </si>
  <si>
    <t>Calha de aço com 4 tomadas 2P+T - 250 V, com cabo</t>
  </si>
  <si>
    <t>Bandeja fixa para rack, 19" x 500 mm</t>
  </si>
  <si>
    <t>Bandeja fixa para rack, 19" x 800 mm</t>
  </si>
  <si>
    <t>Bandeja deslizante para rack, 19" x 800 mm</t>
  </si>
  <si>
    <t>Caixa de emenda ventilada, em polipropileno, para até 200 pares</t>
  </si>
  <si>
    <t>97.02.036</t>
  </si>
  <si>
    <t>Placa de identificação em PVC com texto em vinil</t>
  </si>
  <si>
    <t>97.02.193</t>
  </si>
  <si>
    <t>Placa de sinalização em PVC fotoluminescente (200x200mm), com indicação de equipamentos de alarme, detecção e extinção de incêndio</t>
  </si>
  <si>
    <t>97.02.194</t>
  </si>
  <si>
    <t>Placa de sinalização em PVC fotoluminescente (150x150mm), com indicação de equipamentos de combate à incêndio e alarme</t>
  </si>
  <si>
    <t>97.02.195</t>
  </si>
  <si>
    <t>Placa de sinalização em PVC fotoluminescente, com indicação de rota de evacuação e saída de emergência</t>
  </si>
  <si>
    <t>97.02.196</t>
  </si>
  <si>
    <t>Placa de sinalização em PVC fotoluminescente, com identificação de pavimentos</t>
  </si>
  <si>
    <t>97.02.197</t>
  </si>
  <si>
    <t>Placa de sinalização em PVC, com indicação de alerta</t>
  </si>
  <si>
    <t>97.02.198</t>
  </si>
  <si>
    <t>Placa de sinalização em PVC, com indicação de proibição normativa</t>
  </si>
  <si>
    <t>1.4</t>
  </si>
  <si>
    <t>SP 360 KM 130</t>
  </si>
  <si>
    <t xml:space="preserve">LIMPEZA </t>
  </si>
  <si>
    <t>1</t>
  </si>
  <si>
    <t>2</t>
  </si>
  <si>
    <t>2.1</t>
  </si>
  <si>
    <t>3</t>
  </si>
  <si>
    <t>UN</t>
  </si>
  <si>
    <t>74022/16</t>
  </si>
  <si>
    <t>ENSAIO DE DENSIDADE REAL - SOLOS</t>
  </si>
  <si>
    <t>74022/23</t>
  </si>
  <si>
    <t>ENSAIO DE TEOR DE UMIDADE - PROCESSO SPEEDY - SOLOS E AGREGADOS MIUDOS</t>
  </si>
  <si>
    <t>74022/14</t>
  </si>
  <si>
    <t>ENSAIO DE MASSA ESPECIFICA - IN SITU - METODO FRASCO DE AREIA - SOLOS</t>
  </si>
  <si>
    <t>3.1</t>
  </si>
  <si>
    <t>3.2</t>
  </si>
  <si>
    <t>3.3</t>
  </si>
  <si>
    <t>3.4</t>
  </si>
  <si>
    <t>3.5</t>
  </si>
  <si>
    <t>3.6</t>
  </si>
  <si>
    <t>3.7</t>
  </si>
  <si>
    <t>4</t>
  </si>
  <si>
    <t>4.1</t>
  </si>
  <si>
    <t xml:space="preserve">ABERTURA </t>
  </si>
  <si>
    <t>BARRAGEM</t>
  </si>
  <si>
    <t>ENSAIO</t>
  </si>
  <si>
    <t>ENSAIOS DE SOLO</t>
  </si>
  <si>
    <t>4.1.1</t>
  </si>
  <si>
    <t>4.1.2</t>
  </si>
  <si>
    <t>4.2</t>
  </si>
  <si>
    <t>4.2.1</t>
  </si>
  <si>
    <t>4.2.2</t>
  </si>
  <si>
    <t>4.2.3</t>
  </si>
  <si>
    <t>MONGE</t>
  </si>
  <si>
    <t>4.3.2</t>
  </si>
  <si>
    <t>5</t>
  </si>
  <si>
    <t>PRIMEIRA LAGOA</t>
  </si>
  <si>
    <t>5.1</t>
  </si>
  <si>
    <t>4.2.4</t>
  </si>
  <si>
    <t>4.2.5</t>
  </si>
  <si>
    <t>4.2.6</t>
  </si>
  <si>
    <t>4.2.7</t>
  </si>
  <si>
    <t>2.3</t>
  </si>
  <si>
    <t>4.2.8</t>
  </si>
  <si>
    <t>4.2.9</t>
  </si>
  <si>
    <t>4.2.10</t>
  </si>
  <si>
    <t>4.3.1</t>
  </si>
  <si>
    <t>4.2.11</t>
  </si>
  <si>
    <t>4.2.12</t>
  </si>
  <si>
    <t>ACABAMENTO MARGEM LAGOA</t>
  </si>
  <si>
    <t>PAVIMENTAÇÃO ENTORNO DA PRIMEIRA LAGOA</t>
  </si>
  <si>
    <t>6</t>
  </si>
  <si>
    <t>SEGUNDA LAGOA</t>
  </si>
  <si>
    <t>PAVIMENTAÇÃO ENTORNO DA SEGUNDA LAGOA</t>
  </si>
  <si>
    <t>4.3</t>
  </si>
  <si>
    <t>4.4</t>
  </si>
  <si>
    <t>4.4.1</t>
  </si>
  <si>
    <t>4.4.2</t>
  </si>
  <si>
    <t>4.4.3</t>
  </si>
  <si>
    <t>4.4.4</t>
  </si>
  <si>
    <t>4.4.5</t>
  </si>
  <si>
    <t>4.4.6</t>
  </si>
  <si>
    <t>4.4.7</t>
  </si>
  <si>
    <t>4.4.8</t>
  </si>
  <si>
    <t>5.2</t>
  </si>
  <si>
    <t>5.3</t>
  </si>
  <si>
    <t>5.4</t>
  </si>
  <si>
    <t>5.5</t>
  </si>
  <si>
    <t>6.1</t>
  </si>
  <si>
    <t>6.2</t>
  </si>
  <si>
    <t>6.3</t>
  </si>
  <si>
    <t>6.4</t>
  </si>
  <si>
    <t>6.1.1</t>
  </si>
  <si>
    <t>6.1.2</t>
  </si>
  <si>
    <t>6.1.3</t>
  </si>
  <si>
    <t>6.1.4</t>
  </si>
  <si>
    <t>6.2.2</t>
  </si>
  <si>
    <t>6.2.3</t>
  </si>
  <si>
    <t>6.2.4</t>
  </si>
  <si>
    <t>6.2.5</t>
  </si>
  <si>
    <t>6.2.6</t>
  </si>
  <si>
    <t>6.3.1</t>
  </si>
  <si>
    <t>6.3.2</t>
  </si>
  <si>
    <t>6.4.1</t>
  </si>
  <si>
    <t>6.4.2</t>
  </si>
  <si>
    <t>6.4.3</t>
  </si>
  <si>
    <t>6.4.4</t>
  </si>
  <si>
    <t>6.4.5</t>
  </si>
  <si>
    <t>6.4.6</t>
  </si>
  <si>
    <t>6.4.7</t>
  </si>
  <si>
    <t>6.4.8</t>
  </si>
  <si>
    <t>7</t>
  </si>
  <si>
    <t>7.1</t>
  </si>
  <si>
    <t>7.2</t>
  </si>
  <si>
    <t>7.3</t>
  </si>
  <si>
    <t>7.4</t>
  </si>
  <si>
    <t>8</t>
  </si>
  <si>
    <t>8.1.1</t>
  </si>
  <si>
    <t>8.1.2</t>
  </si>
  <si>
    <t>8.1.3</t>
  </si>
  <si>
    <t>8.1.4</t>
  </si>
  <si>
    <t>8.1.5</t>
  </si>
  <si>
    <t>INSTALAÇÕES ELÉTRICAS</t>
  </si>
  <si>
    <t>POSTE DE TRANSFORMAÇÃO 225 KVA (PADRÃO CPFL) + QG</t>
  </si>
  <si>
    <t>PADRÃO CPFL C6</t>
  </si>
  <si>
    <t>COMP</t>
  </si>
  <si>
    <t>Unid.</t>
  </si>
  <si>
    <t>PLANILHA DE MEDIÇÃO</t>
  </si>
  <si>
    <t>PREFEITURA DO MUNICÍPIO DE AMPARO</t>
  </si>
  <si>
    <t>Estância Hidromineral</t>
  </si>
  <si>
    <t>QUADRO DE MEDIÇÕES ACUMULADO (ANEXO 28)</t>
  </si>
  <si>
    <t>QUADRO MEDIÇÕES ACUMULADO</t>
  </si>
  <si>
    <r>
      <t>Objeto:</t>
    </r>
    <r>
      <rPr>
        <sz val="11"/>
        <rFont val="Arial"/>
        <family val="2"/>
      </rPr>
      <t xml:space="preserve"> Revitalização da Praça Pádua Salles</t>
    </r>
  </si>
  <si>
    <r>
      <t>Endereço:</t>
    </r>
    <r>
      <rPr>
        <sz val="11"/>
        <rFont val="Arial"/>
        <family val="2"/>
      </rPr>
      <t xml:space="preserve"> Av. Bernardino de Campos</t>
    </r>
  </si>
  <si>
    <r>
      <t xml:space="preserve">PROCESSO: </t>
    </r>
    <r>
      <rPr>
        <sz val="11"/>
        <rFont val="Arial"/>
        <family val="2"/>
      </rPr>
      <t>466/2014</t>
    </r>
  </si>
  <si>
    <r>
      <t xml:space="preserve">CONVÊNIO: </t>
    </r>
    <r>
      <rPr>
        <sz val="11"/>
        <rFont val="Arial"/>
        <family val="2"/>
      </rPr>
      <t>246/2014</t>
    </r>
  </si>
  <si>
    <r>
      <t>DATA DA ELABORAÇÃO:</t>
    </r>
    <r>
      <rPr>
        <sz val="11"/>
        <rFont val="Arial"/>
        <family val="2"/>
      </rPr>
      <t xml:space="preserve"> set/2015</t>
    </r>
  </si>
  <si>
    <r>
      <t xml:space="preserve">FONTE: </t>
    </r>
    <r>
      <rPr>
        <sz val="11"/>
        <rFont val="Arial"/>
        <family val="2"/>
      </rPr>
      <t xml:space="preserve"> CPOS Boletim n.º 163</t>
    </r>
  </si>
  <si>
    <t>Fonte dos Serviços</t>
  </si>
  <si>
    <t>Código dos Serviços</t>
  </si>
  <si>
    <t>Composição unitária</t>
  </si>
  <si>
    <t>unid</t>
  </si>
  <si>
    <t>Qde.</t>
  </si>
  <si>
    <t>Pr. Unit.</t>
  </si>
  <si>
    <t>Pr. Total</t>
  </si>
  <si>
    <t>(%)</t>
  </si>
  <si>
    <t>Valor(R$)</t>
  </si>
  <si>
    <t>Total (R$)</t>
  </si>
  <si>
    <t>Pr. Final</t>
  </si>
  <si>
    <t>Preço</t>
  </si>
  <si>
    <t>%</t>
  </si>
  <si>
    <t>SALDO</t>
  </si>
  <si>
    <t>Caixa de inspeção em alvenaria 40x40x40cm em bloco de concreto com tampa</t>
  </si>
  <si>
    <t>1.5</t>
  </si>
  <si>
    <t>1.6</t>
  </si>
  <si>
    <t>1.7</t>
  </si>
  <si>
    <t>1.8</t>
  </si>
  <si>
    <t>Total</t>
  </si>
  <si>
    <t>Caixa de inspeção em alvenaria 30x30x30cm em bloco de concreto com tampa</t>
  </si>
  <si>
    <t>2.2</t>
  </si>
  <si>
    <t>2.4</t>
  </si>
  <si>
    <t>2.5</t>
  </si>
  <si>
    <t>2.6</t>
  </si>
  <si>
    <t>2.7</t>
  </si>
  <si>
    <t>2.8</t>
  </si>
  <si>
    <t>RRT 1289465</t>
  </si>
  <si>
    <t>Prefeitura do Município de Amparo</t>
  </si>
  <si>
    <t>PLANILHA DE MEDIIÇÃO</t>
  </si>
  <si>
    <t>__________________________</t>
  </si>
  <si>
    <t>Arqtª Renata Rossi Tavella</t>
  </si>
  <si>
    <t>CAU: A51567-0</t>
  </si>
  <si>
    <t>CAU: A51576-0</t>
  </si>
  <si>
    <t>RRT: 1289465</t>
  </si>
  <si>
    <t>RRT: 2915766 e 2915503</t>
  </si>
  <si>
    <t>Prefeitura do Municípo de Amparo</t>
  </si>
  <si>
    <t>3.8</t>
  </si>
  <si>
    <t>3.9</t>
  </si>
  <si>
    <t>3.10</t>
  </si>
  <si>
    <t>3.11</t>
  </si>
  <si>
    <t>4.5</t>
  </si>
  <si>
    <t>4.6</t>
  </si>
  <si>
    <t>4.7</t>
  </si>
  <si>
    <t>4.8</t>
  </si>
  <si>
    <t>4.9</t>
  </si>
  <si>
    <t>4.10</t>
  </si>
  <si>
    <t>4.11</t>
  </si>
  <si>
    <t>Quadro de distribuição</t>
  </si>
  <si>
    <t>74022/7</t>
  </si>
  <si>
    <t>74022/8</t>
  </si>
  <si>
    <t>74022/9</t>
  </si>
  <si>
    <t>74022/24</t>
  </si>
  <si>
    <t>ENSAIO DE GRANULOMETRIA POR PENEIRAMENTO E SEDIMENTACAO - SOLOS</t>
  </si>
  <si>
    <t>ENSAIO DE TEOR DE UMIDADE - EM LABORATORIO - SOLOS</t>
  </si>
  <si>
    <t>ENSAIO DE LIMITE DE LIQUIDEZ - SOLOS</t>
  </si>
  <si>
    <t>ENSAIO DE LIMITE DE PLASTICIDADE - SOLOS</t>
  </si>
  <si>
    <t>SINAPI 26/11/2018</t>
  </si>
  <si>
    <t>DER 30/09/2018</t>
  </si>
  <si>
    <t>DER</t>
  </si>
  <si>
    <t>24.02.04.99</t>
  </si>
  <si>
    <t xml:space="preserve">CORTA-RIO ESCAVACAO SEM EXPLOSIVO                                              </t>
  </si>
  <si>
    <t>M3</t>
  </si>
  <si>
    <t>3*2</t>
  </si>
  <si>
    <t>12*1</t>
  </si>
  <si>
    <t>MÊS 7</t>
  </si>
  <si>
    <t>MÊS 8</t>
  </si>
  <si>
    <t>MÊS 9</t>
  </si>
  <si>
    <t>MÊS 10</t>
  </si>
  <si>
    <t>MÊS 11</t>
  </si>
  <si>
    <t>MÊS 12</t>
  </si>
  <si>
    <t>Memoria de Cálculo</t>
  </si>
  <si>
    <t>17,78 * 0,15 * 3,00</t>
  </si>
  <si>
    <t>área de projeto correpondente as 2 lagoas e pavimentação</t>
  </si>
  <si>
    <t>ensaios para pontos determinados após s escavações</t>
  </si>
  <si>
    <t xml:space="preserve"> ensaios para pontos determinados após s escavações</t>
  </si>
  <si>
    <t>ensaios necessários na barragem após execução</t>
  </si>
  <si>
    <t>56,71*2,20</t>
  </si>
  <si>
    <t>levantado em projeto</t>
  </si>
  <si>
    <t>8.1</t>
  </si>
  <si>
    <t>8.1.6</t>
  </si>
  <si>
    <t>8.1.7</t>
  </si>
  <si>
    <t>8.1.8</t>
  </si>
  <si>
    <t>8.1.9</t>
  </si>
  <si>
    <t>8.1.10</t>
  </si>
  <si>
    <t>8.1.11</t>
  </si>
  <si>
    <t>8.1.12</t>
  </si>
  <si>
    <t>8.1.13</t>
  </si>
  <si>
    <t>8.1.14</t>
  </si>
  <si>
    <t>8.2</t>
  </si>
  <si>
    <t>8.2.1</t>
  </si>
  <si>
    <t>8.2.2</t>
  </si>
  <si>
    <t>8.2.3</t>
  </si>
  <si>
    <t>8.2.4</t>
  </si>
  <si>
    <t>8.2.5</t>
  </si>
  <si>
    <t>8.2.6</t>
  </si>
  <si>
    <t>8.2.7</t>
  </si>
  <si>
    <t>8.2.8</t>
  </si>
  <si>
    <t>8.2.9</t>
  </si>
  <si>
    <t>8.2.10</t>
  </si>
  <si>
    <t>8.2.11</t>
  </si>
  <si>
    <t>8.2.12</t>
  </si>
  <si>
    <t>8.2.13</t>
  </si>
  <si>
    <t>8.2.14</t>
  </si>
  <si>
    <t>8.2.15</t>
  </si>
  <si>
    <t>8.2.16</t>
  </si>
  <si>
    <t>8.2.17</t>
  </si>
  <si>
    <t>8.2.18</t>
  </si>
  <si>
    <t>8.2.19</t>
  </si>
  <si>
    <t>8.2.20</t>
  </si>
  <si>
    <t>8.2.21</t>
  </si>
  <si>
    <t>8.2.22</t>
  </si>
  <si>
    <t>8.2.23</t>
  </si>
  <si>
    <t>8.2.24</t>
  </si>
  <si>
    <t>8.2.25</t>
  </si>
  <si>
    <t>8.2.26</t>
  </si>
  <si>
    <t>8.2.27</t>
  </si>
  <si>
    <t>8.2.28</t>
  </si>
  <si>
    <t>8.2.29</t>
  </si>
  <si>
    <t>8.2.30</t>
  </si>
  <si>
    <t>8.2.31</t>
  </si>
  <si>
    <t>8.2.32</t>
  </si>
  <si>
    <t>8.3</t>
  </si>
  <si>
    <t>8.3.1</t>
  </si>
  <si>
    <t>8.3.2</t>
  </si>
  <si>
    <t>8.3.3</t>
  </si>
  <si>
    <t>8.3.4</t>
  </si>
  <si>
    <t>8.3.5</t>
  </si>
  <si>
    <t>8.3.6</t>
  </si>
  <si>
    <t>8.3.7</t>
  </si>
  <si>
    <t>8.3.8</t>
  </si>
  <si>
    <t>8.3.9</t>
  </si>
  <si>
    <t>8.3.10</t>
  </si>
  <si>
    <t>8.3.11</t>
  </si>
  <si>
    <t>8.3.12</t>
  </si>
  <si>
    <t>8.3.13</t>
  </si>
  <si>
    <t>8.3.14</t>
  </si>
  <si>
    <t>8.3.15</t>
  </si>
  <si>
    <t>8.3.16</t>
  </si>
  <si>
    <t>8.3.17</t>
  </si>
  <si>
    <t>8.3.18</t>
  </si>
  <si>
    <t>8.3.19</t>
  </si>
  <si>
    <t>8.3.20</t>
  </si>
  <si>
    <t>8.3.21</t>
  </si>
  <si>
    <t>8.4</t>
  </si>
  <si>
    <t>8.4.1</t>
  </si>
  <si>
    <t>8.4.2</t>
  </si>
  <si>
    <t>8.4.3</t>
  </si>
  <si>
    <t>8.4.4</t>
  </si>
  <si>
    <t>8.4.5</t>
  </si>
  <si>
    <t>8.4.6</t>
  </si>
  <si>
    <t>8.4.7</t>
  </si>
  <si>
    <t>8.4.8</t>
  </si>
  <si>
    <t>8.4.9</t>
  </si>
  <si>
    <t>8.4.10</t>
  </si>
  <si>
    <t>8.4.11</t>
  </si>
  <si>
    <t>8.4.12</t>
  </si>
  <si>
    <t>8.4.13</t>
  </si>
  <si>
    <t>8.4.14</t>
  </si>
  <si>
    <t>8.4.15</t>
  </si>
  <si>
    <t>8.4.16</t>
  </si>
  <si>
    <t>8.4.17</t>
  </si>
  <si>
    <t>8.4.18</t>
  </si>
  <si>
    <t>8.4.19</t>
  </si>
  <si>
    <t>8.4.20</t>
  </si>
  <si>
    <t>8.4.21</t>
  </si>
  <si>
    <t>8.4.22</t>
  </si>
  <si>
    <t>8.4.23</t>
  </si>
  <si>
    <t>8.4.24</t>
  </si>
  <si>
    <t>L.S.: 96,21 %</t>
  </si>
  <si>
    <t>01.20.691</t>
  </si>
  <si>
    <t>Levantamento planimétrico cadastral com áreas ocupadas predominantemente por comunidades - área até 20.000 m² (mínimo de 3.500 m²)</t>
  </si>
  <si>
    <t>01.20.701</t>
  </si>
  <si>
    <t>01.20.711</t>
  </si>
  <si>
    <t>01.20.721</t>
  </si>
  <si>
    <t>Levantamento planimétrico cadastral com áreas até 50% de ocupação - área até 20.000 m² (mínimo de 3.500 m²)</t>
  </si>
  <si>
    <t>01.20.731</t>
  </si>
  <si>
    <t>01.20.741</t>
  </si>
  <si>
    <t>01.20.751</t>
  </si>
  <si>
    <t>Levantamento planimétrico cadastral com áreas acima de 50% de ocupação - área até 20.000 m² (mínimo de 4.000 m²)</t>
  </si>
  <si>
    <t>01.20.761</t>
  </si>
  <si>
    <t>01.20.771</t>
  </si>
  <si>
    <t>01.20.781</t>
  </si>
  <si>
    <t>Levantamento planialtimétrico cadastral com áreas ocupadas predominantemente por comunidades - área até 20.000 m² (mínimo de 3.500 m²)</t>
  </si>
  <si>
    <t>01.20.791</t>
  </si>
  <si>
    <t>01.20.801</t>
  </si>
  <si>
    <t>01.20.811</t>
  </si>
  <si>
    <t>Levantamento planialtimétrico cadastral com áreas até 50% de ocupação - área até 20.000 m² (mínimo de 4.000 m²)</t>
  </si>
  <si>
    <t>01.20.821</t>
  </si>
  <si>
    <t>01.20.831</t>
  </si>
  <si>
    <t>01.20.841</t>
  </si>
  <si>
    <t>Levantamento planialtimétrico cadastral com áreas acima de 50% de ocupação - área até 20.000 m² (mínimo de 3.500 m²)</t>
  </si>
  <si>
    <t>01.20.851</t>
  </si>
  <si>
    <t>01.20.861</t>
  </si>
  <si>
    <t>01.20.871</t>
  </si>
  <si>
    <t>Levantamento planialtimétrico cadastral em área rural até 2 alqueires (mínimo de 10.000 m²)</t>
  </si>
  <si>
    <t>01.20.881</t>
  </si>
  <si>
    <t>01.20.891</t>
  </si>
  <si>
    <t>01.20.901</t>
  </si>
  <si>
    <t>01.20.911</t>
  </si>
  <si>
    <t>Transporte de referência de nível (RN) - classe IIN (mínimo de 2km)</t>
  </si>
  <si>
    <t>01.20.921</t>
  </si>
  <si>
    <t>Implantação de marcos atraves de levantamento com GPS (mínimo de 3 marcos)</t>
  </si>
  <si>
    <t>01.23.700</t>
  </si>
  <si>
    <t>Taxa de mobilização e desmobilização para reforço estrutural com fibra de carbono</t>
  </si>
  <si>
    <t>01.23.701</t>
  </si>
  <si>
    <t>Preparação de substrato para colagem de fibra de carbono, mediante lixamento e/ou apicoamento e escovação</t>
  </si>
  <si>
    <t>01.23.702</t>
  </si>
  <si>
    <t>Fibra de carbono para reforço estrutural de alta resistencia - 300 g/m²</t>
  </si>
  <si>
    <t>Retirada de forro, brise e fachada</t>
  </si>
  <si>
    <t>Desmontagem de forma em madeira para estrutura de laje, com tábuas</t>
  </si>
  <si>
    <t>13.01.130</t>
  </si>
  <si>
    <t>Laje pré-fabricada mista vigota treliçada/lajota cerâmica - LT 12 (8+4) e capa com concreto de 25 MPa</t>
  </si>
  <si>
    <t>13.01.150</t>
  </si>
  <si>
    <t>Laje pré-fabricada mista vigota treliçada/lajota cerâmica - LT 16 (12+4) e capa com concreto de 25 MPa</t>
  </si>
  <si>
    <t>13.01.170</t>
  </si>
  <si>
    <t>Laje pré-fabricada mista vigota treliçada/lajota cerâmica - LT 20 (16+4) e capa com concreto de 25 MPa</t>
  </si>
  <si>
    <t>13.01.190</t>
  </si>
  <si>
    <t>Laje pré-fabricada mista vigota treliçada/lajota cerâmica - LT 24 (20+4) e capa com concreto de 25 MPa</t>
  </si>
  <si>
    <t>13.01.210</t>
  </si>
  <si>
    <t>Laje pré-fabricada mista vigota treliçada/lajota cerâmica - LT 30 (24+6) e capa com concreto de 25 MPa</t>
  </si>
  <si>
    <t>13.01.310</t>
  </si>
  <si>
    <t>Laje pré-fabricada unidirecional em viga treliçada/lajota em EPS LT 12 (8 + 4), com capa de concreto de 25 MPa</t>
  </si>
  <si>
    <t>13.01.320</t>
  </si>
  <si>
    <t>Laje pré-fabricada unidirecional em viga treliçada/lajota em EPS LT 16 (12 + 4), com capa de concreto de 25 MPa</t>
  </si>
  <si>
    <t>13.01.330</t>
  </si>
  <si>
    <t>Laje pré-fabricada unidirecional em viga treliçada/lajota em EPS LT 20 (16 + 4), com capa de concreto de 25 MPa</t>
  </si>
  <si>
    <t>13.01.340</t>
  </si>
  <si>
    <t>Laje pré-fabricada unidirecional em viga treliçada/lajota em EPS LT 25 (20 + 5), com capa de concreto de 25 MPa</t>
  </si>
  <si>
    <t>13.01.350</t>
  </si>
  <si>
    <t>Laje pré-fabricada unidirecional em viga treliçada/lajota em EPS LT 30 (25 + 5), com capa de concreto de 25 MPa</t>
  </si>
  <si>
    <t>13.02.150</t>
  </si>
  <si>
    <t>Laje pré-fabricada mista vigota protendida/lajota cerâmica - LP 12 (8+4) e capa com concreto de 25 MPa</t>
  </si>
  <si>
    <t>13.02.170</t>
  </si>
  <si>
    <t>Laje pré-fabricada mista vigota protendida/lajota cerâmica - LP 16 (12+4) e capa com concreto de 25 MPa</t>
  </si>
  <si>
    <t>13.02.190</t>
  </si>
  <si>
    <t>Laje pré-fabricada mista vigota protendida/lajota cerâmica - LP 20 (16+4) e capa com concreto de 25 MPa</t>
  </si>
  <si>
    <t>13.02.210</t>
  </si>
  <si>
    <t>Laje pré-fabricada mista vigota protendida/lajota cerâmica - LP 25 (20+5) e capa com concreto de 25 MPa</t>
  </si>
  <si>
    <t>15.03.150</t>
  </si>
  <si>
    <t>Fornecimento e montagem de estrutura metálica em perfil metalon, sem pintura</t>
  </si>
  <si>
    <t>Piso com requadro em concreto simples com controle de fck= 20 MPa</t>
  </si>
  <si>
    <t>Piso com requadro em concreto simples com controle de fck= 25 MPa</t>
  </si>
  <si>
    <t>17.12.300</t>
  </si>
  <si>
    <t>Piso epoxi autonivelante, de multiplas camadas,  com espessura total de no mínimo 4mm, para trafego médio a moderado, com textura superficial áspera</t>
  </si>
  <si>
    <t>21.03.152</t>
  </si>
  <si>
    <t>Revestimento em placas de alumínio composto "ACM", espessura de 4 mm e acabamento em PVDF, na cor verde</t>
  </si>
  <si>
    <t>Folha de porta lisa comum - 60 x 210 cm</t>
  </si>
  <si>
    <t>Folha de porta lisa comum - 70 x 210 cm</t>
  </si>
  <si>
    <t>Folha de porta lisa comum - 80 x 210 cm</t>
  </si>
  <si>
    <t>Folha de porta lisa comum - 90 x 210 cm</t>
  </si>
  <si>
    <t>Folha de porta em laminado fenólico melamínico com acabamento liso - 70 x 210 cm</t>
  </si>
  <si>
    <t>Folha de porta em laminado fenólico melamínico com acabamento liso - 90 x 210 cm</t>
  </si>
  <si>
    <t>Folha de porta em laminado fenólico melamínico com acabamento liso - 80 x 210 cm</t>
  </si>
  <si>
    <t>Grade de segurança em aço SAE 1045, para janela, diâmetro 1´, sem têmpera e revenimento</t>
  </si>
  <si>
    <t>Porta de segurança de abrir em grade de aço SAE 1045, diâmetro 1´, completa, sem têmpera e revenimento</t>
  </si>
  <si>
    <t>Porta de segurança de abrir em grade de aço SAE 1045 chapeada, diâmetro 1´, completa, sem têmpera e revenimento</t>
  </si>
  <si>
    <t>Porta de segurança de abrir em grade de aço SAE 1045, diâmetro 1´, com ferrolho longo embutido em caixa, completa, sem têmpera e revenimento</t>
  </si>
  <si>
    <t>Portão de segurança de abrir em grade de aço SAE 1045 chapeado, para muralha, diâmetro 1´, completo, sem têmpera e revenimento</t>
  </si>
  <si>
    <t>Grade de segurança em aço SAE 1045, para janela, diâmetro 1´, com têmpera e revenimento</t>
  </si>
  <si>
    <t>Porta de segurança de abrir em grade de aço SAE 1045, diâmetro 1´, completa, com têmpera e revenimento</t>
  </si>
  <si>
    <t>Porta de segurança de abrir em grade de aço SAE 1045 chapeada, diâmetro 1´, completa, com têmpera e revenimento</t>
  </si>
  <si>
    <t>Porta de segurança de abrir em grade de aço SAE 1045, diâmetro 1´, com ferrolho longo embutido em caixa, completa, com têmpera e revenimento</t>
  </si>
  <si>
    <t>Porta de segurança de abrir em grade de aço SAE 1045 chapeada, com isolamento acústico, diâmetro 1´, completa, com têmpera e revenimento</t>
  </si>
  <si>
    <t>Portão de segurança de abrir em grade de aço SAE 1045 chapeado, para muralha, diâmetro 1´, completo, com têmpera e revenimento</t>
  </si>
  <si>
    <t>Chapa perfurada em aço SAE 1020, furos redondos de diâmetro 25 mm, espessura 1/4´ - inclusive soldagem</t>
  </si>
  <si>
    <t>Caixilho fixo em alumínio, sob medida - branco</t>
  </si>
  <si>
    <t>Caixilho em alumínio maxim-ar com vidro - branco</t>
  </si>
  <si>
    <t>Caixilho em alumínio basculante com vidro - branco</t>
  </si>
  <si>
    <t>Caixilho em alumínio de correr com vidro - branco</t>
  </si>
  <si>
    <t>Porta de correr em alumínio com veneziana e vidro - cor branca</t>
  </si>
  <si>
    <t>Vidro multilaminado de alta segurança, proteção balística nível III</t>
  </si>
  <si>
    <t>Vidro multilaminado de alta segurança em policarbonato, proteção balística nível III</t>
  </si>
  <si>
    <t>Ferragem completa com maçaneta tipo alavanca, para porta interna com 2 folhas</t>
  </si>
  <si>
    <t>Cadeado de latão com cilindro de alta segurança, com 16 pinos e tetra-chave - 70mm</t>
  </si>
  <si>
    <t>Sistema de alarme PNE com indicador áudiovisual, para pessoas com mobilidade reduzida ou cadeirante</t>
  </si>
  <si>
    <t>Sistema de alarme PNE com indicador áudiovisual, sistema sem fio (Wireless), para pessoas com mobilidade reduzida ou cadeirante</t>
  </si>
  <si>
    <t>30.06.124</t>
  </si>
  <si>
    <t>Sinalização com pictograma autoadesivo em policarbonato para piso 80 cm x 120 cm - área de resgate</t>
  </si>
  <si>
    <t>33.11.050</t>
  </si>
  <si>
    <t>Esmalte à base água em superfície metálica, inclusive preparo</t>
  </si>
  <si>
    <t>Árvore ornamental tipo Aroeira salsa - h= 2,00 m</t>
  </si>
  <si>
    <t>Cerca em arame farpado com mourões de concreto, com ponta inclinada - 12 fiadas</t>
  </si>
  <si>
    <t>Gradil em aço galvanizado eletrofundido, malha 65 x 132 mm e pintura eletrostática</t>
  </si>
  <si>
    <t>Conjunto de 4 lixeiras para coleta seletiva, com tampa basculante, capacidade 50 litros</t>
  </si>
  <si>
    <t>Chave fusível base ´C´ para 15 kV/100 A, com capacidade de ruptura até 10 kA - com fusível</t>
  </si>
  <si>
    <t>37.16.071</t>
  </si>
  <si>
    <t>Sistema de barramento blindado de 100 a 2500 A, trifásico, barra de cobre</t>
  </si>
  <si>
    <t>Perfilado perfurado 38 x 38 mm em chapa 14 pré-zincada, com acessórios</t>
  </si>
  <si>
    <t>Perfilado perfurado 38 x 76 mm em chapa 14 pré-zincada, com acessórios</t>
  </si>
  <si>
    <t>Cabo de cobre flexível de 3 x 1,5 mm², isolamento 500 V - isolação PP 70°C</t>
  </si>
  <si>
    <t>Cabo de cobre flexível de 3 x 2,5 mm², isolamento 500 V - isolação PP 70°C</t>
  </si>
  <si>
    <t>Cabo de cobre flexível de 3 x 4 mm², isolamento 500 V - isolação PP 70°C</t>
  </si>
  <si>
    <t>Cabo de cobre flexível de 3 x 6 mm², isolamento 500 V - isolação PP 70°C</t>
  </si>
  <si>
    <t>Cabo de cobre flexível de 4 x 4 mm², isolamento 500 V - isolação PP 70°C</t>
  </si>
  <si>
    <t>Cabo de cobre flexível de 4 x 6 mm², isolamento 500 V - isolação PP 70°C</t>
  </si>
  <si>
    <t>Cabo de cobre flexível de 1,5 mm², isolamento 750 V - isolação LSHF/A 70°C - baixa emissão de fumaça e gases</t>
  </si>
  <si>
    <t>Cabo de cobre flexível de 2,5 mm², isolamento 750 V - isolação LSHF/A 70°C - baixa emissão de fumaça e gases</t>
  </si>
  <si>
    <t>Cabo de cobre flexível de 4 mm², isolamento 750 V - isolação LSHF/A 70°C - baixa emissão de fumaça e gases</t>
  </si>
  <si>
    <t>Cabo de cobre flexível de 6 mm², isolamento 750 V - isolação LSHF/A 70°C - baixa emissão de fumaça e gases</t>
  </si>
  <si>
    <t>Cabo de cobre flexível de 10 mm², isolamento 750 V - isolação LSHF/A 70°C - baixa emissão de fumaça e gases</t>
  </si>
  <si>
    <t>Luminária blindada retangular de embutir, para lâmpada de 160 W</t>
  </si>
  <si>
    <t>Luminária redonda de sobrepor ou pendente com refletor em alumínio anodizado facho concentrado para 1 lâmpada vapor metálico elipsoidal de 250 ou 400W</t>
  </si>
  <si>
    <t>Luminária LED retangular de embutir com refletor e aletas parabólicas, 4000 K, fluxo luminoso de 3351 a 3850 lm, potência de 31 a 37 W</t>
  </si>
  <si>
    <t>Luminária LED quadrada de sobrepor com difusor prismático translúcido, 4000 K, fluxo luminoso de 1363 a 1800 lm, potência de 15 a 19 W</t>
  </si>
  <si>
    <t>Luminária LED redonda de embutir com difusor translucido, 4000 K, fluxo luminoso de 1900 a 2000 lm, potência de 18 a 24 W</t>
  </si>
  <si>
    <t>Luminária LED redonda de sobrepor com difusor recuado translucido, 4000 K, fluxo luminoso de 1900 a 2000 lm, potência de 17 a 19 W</t>
  </si>
  <si>
    <t>Barra condutora chata em alumínio de 3/4´ x 1/4´, inclusive acessórios de fixação</t>
  </si>
  <si>
    <t>Barra condutora chata em cobre de 3/4´ x 3/16´, inclusive acessórios de fixação</t>
  </si>
  <si>
    <t>Barra condutora chata em alumínio de 7/8´ x 1/8´, inclusive acessórios de fixação</t>
  </si>
  <si>
    <t>Chuveiro com válvula de acionamento antivandalismo, DN= 3/4´</t>
  </si>
  <si>
    <t>Chuveiro elétrico de 6.500W / 220V com resistência blindada</t>
  </si>
  <si>
    <t>Chuveiro elétrico de 5.500 W / 220 V em PVC</t>
  </si>
  <si>
    <t>Chuveiro elétrico de 7.500W / 220 V, com resistência blindada</t>
  </si>
  <si>
    <t>Ducha multitemperaturas, com regulagem de inclinação, de 7.500 W / 220 V</t>
  </si>
  <si>
    <t>Coletor em alumínio para sistema de aquecimento solar com área coletora até 1,60 m²</t>
  </si>
  <si>
    <t>Coletor em alumínio para sistema de aquecimento solar com área coletora até 2,00 m²</t>
  </si>
  <si>
    <t>Exaustor elétrico em plástico, vazão de 150 a 190m³/h</t>
  </si>
  <si>
    <t>44.02.300</t>
  </si>
  <si>
    <t>Superfície sólido mineral para bancadas, saias, frontões e/ou cubas</t>
  </si>
  <si>
    <t>Armário de plástico de embutir, para lavatório</t>
  </si>
  <si>
    <t>Pressostato diferencial ajustável, caixa à prova de água, unidade sensora em aço inoxidável 316, faixa de operação entre 1,4 a 14 bar, para fluídos corrosivos, DN=1/2´</t>
  </si>
  <si>
    <t>47.20.181</t>
  </si>
  <si>
    <t>Caixa de gordura em alvenaria, 600 x 600 x 600 mm</t>
  </si>
  <si>
    <t>Caixa de areia em PVC, diâmetro nominal de 100 mm</t>
  </si>
  <si>
    <t>Bico de sprinkler tipo ´Up Right´ com rompimento da ampola a 68ºC</t>
  </si>
  <si>
    <t>50.05.491</t>
  </si>
  <si>
    <t>Sinalizador visual de advertência</t>
  </si>
  <si>
    <t>50.05.492</t>
  </si>
  <si>
    <t>Sinalizador audiovisual de advertência</t>
  </si>
  <si>
    <t>61.10.012</t>
  </si>
  <si>
    <t>Resfriadora de líquidos (Chiller), com compressor e condensação à ar, capacidade de 80 TR</t>
  </si>
  <si>
    <t>61.10.564</t>
  </si>
  <si>
    <t>Grelha de insuflação de ar em alumínio anodizado, de dupla deflexão, tamanho: até 0,10 m²</t>
  </si>
  <si>
    <t>61.10.565</t>
  </si>
  <si>
    <t>Grelha de insuflação de ar em alumínio anodizado, de dupla deflexão, tamanho: acima de 0,10 m² até 0,50 m²</t>
  </si>
  <si>
    <t>61.10.566</t>
  </si>
  <si>
    <t>Grelha de insuflação de ar em alumínio anodizado, de dupla deflexão, tamanho: acima de 0,50 m² até 1,00 m²</t>
  </si>
  <si>
    <t>Vídeo porteiro eletrônico colorido, com um interfone</t>
  </si>
  <si>
    <t>Caixa subterrânea de entrada de telefonia, tipo R1 (600 x 350 x 500) mm, padrão TELEBRÁS, com tampa</t>
  </si>
  <si>
    <t>Caixa subterrânea de entrada de telefonia, tipo R2 (1070 x 520 x 500) mm, padrão TELEBRÁS, com tampa</t>
  </si>
  <si>
    <t>69.20.248</t>
  </si>
  <si>
    <t>Painel frontal cego - 19" x 1 U</t>
  </si>
  <si>
    <t>Painel frontal cego - 19" x 2 U</t>
  </si>
  <si>
    <t>120 dias</t>
  </si>
  <si>
    <t>120 dias + BDI</t>
  </si>
  <si>
    <t>VERSÃO 176</t>
  </si>
  <si>
    <t>Vigência: a partir de 01/07/19</t>
  </si>
  <si>
    <t>Elaboração de projeto de adequação de entrada de energia elétrica junto a concessionária, com medição em baixa tensão e demanda até 75 KVA</t>
  </si>
  <si>
    <t>Furação para até 10mm x 100mm em concreto armado, inclusive colagem de armadura (para até 8mm)</t>
  </si>
  <si>
    <t>Furação para 12,5mm x 100mm em concreto armado, inclusive colagem de armadura (para 10mm)</t>
  </si>
  <si>
    <t>Furação para 16mm x 100mm em concreto armado, inclusive colagem de armadura (para 12,5mm)</t>
  </si>
  <si>
    <t>Furação para até 10mm x 150mm em concreto armado, inclusive colagem de armadura (para até 8mm)</t>
  </si>
  <si>
    <t>Furação para 12,5mm x 150mm em concreto armado, inclusive colagem de armadura (para 10mm)</t>
  </si>
  <si>
    <t>Furação para 16mm x 150mm em concreto armado, inclusive colagem de armadura (para 12,5mm)</t>
  </si>
  <si>
    <t>Furação para 20mm x 150mm em concreto armado, inclusive colagem de armadura (para 16mm)</t>
  </si>
  <si>
    <t>Furação para até 10mm x 200mm em concreto armado, inclusive colagem de armadura (para 8mm)</t>
  </si>
  <si>
    <t>Furação para 12,5mm x 200mm em concreto armado, inclusive colagem de armadura (para 10mm)</t>
  </si>
  <si>
    <t>Furação para 16mm x 200mm em concreto armado, inclusive colagem de armadura (para 12,5mm)</t>
  </si>
  <si>
    <t>Furação para 20mm x 200mm em concreto armado, inclusive colagem de armadura (para 16mm)</t>
  </si>
  <si>
    <t>Revestimento interno de poço profundo tubo de aço preto liso calandrado, diâmetro de 16" (406,40 mm)</t>
  </si>
  <si>
    <t>Locação de plataforma elevatória articulada, com altura aproximada de 12,5m, capacidade de carga de 227 kg, elétrica</t>
  </si>
  <si>
    <t>Locação de plataforma elevatória articulada, com altura aproximada de 20 m, capacidade de carga de 227 kg, diesel</t>
  </si>
  <si>
    <t>Limpeza manual do terreno, inclusive troncos até 5 cm de diâmetro, com caminhão à disposição dentro da obra, até o raio de 1 km</t>
  </si>
  <si>
    <t>Limpeza mecanizada do terreno, inclusive troncos até 15 cm de diâmetro, com caminhão à disposição dentro e fora da obra, com transporte no raio de até 1 km</t>
  </si>
  <si>
    <t>Limpeza mecanizada do terreno, inclusive troncos com diâmetro acima de 15 cm até 50 cm, com caminhão à disposição dentro da obra, até o raio de 1 km</t>
  </si>
  <si>
    <t>Demolição mecanizada de concreto armado, inclusive fragmentação, carregamento, transporte até 1 quilômetro e descarregamento</t>
  </si>
  <si>
    <t>Demolição mecanizada de concreto simples, inclusive fragmentação, carregamento, transporte até 1 quilômetro e descarregamento</t>
  </si>
  <si>
    <t>Demolição mecanizada de pavimento ou piso em concreto, inclusive fragmentação, carregamento, transporte até 1 quilômetro e descarregamento</t>
  </si>
  <si>
    <t>Demolição mecanizada de sarjeta ou sarjetão, inclusive fragmentação, carregamento, transporte até 1 quilômetro e descarregamento</t>
  </si>
  <si>
    <t>Desmonte (levantamento) mecanizado de pavimento em paralelepípedo ou lajota de concreto, inclusive carregamento, transporte até 1 quilômetro e descarregamento</t>
  </si>
  <si>
    <t>Demolição (levantamento) mecanizada de pavimento asfáltico, inclusive carregamento, transporte até 1 quilômetro e descarregamento</t>
  </si>
  <si>
    <t>Fresagem de pavimento asfáltico com espessura até 5 cm, inclusive carregamento, transporte até 1 quilômetro e descarregamento</t>
  </si>
  <si>
    <t>Fresagem de pavimento asfáltico com espessura até 5 cm, inclusive remoção do material fresado até 10 quilômetros e varrição</t>
  </si>
  <si>
    <t>Retirada de sistema de fixação ou tarugamento de forro</t>
  </si>
  <si>
    <t>04.19.190</t>
  </si>
  <si>
    <t>Remoção de isolador galvanizado uso geral</t>
  </si>
  <si>
    <t>Retirada manual de guia pré-moldada, inclusive limpeza, carregamento, transporte até 1 quilômetro e descarregamento</t>
  </si>
  <si>
    <t>Retirada manual de paralelepípedo ou lajota de concreto, inclusive limpeza, carregamento, transporte até 1 quilômetro e descarregamento</t>
  </si>
  <si>
    <t>Carregamento mecanizado de entulho fragmentado, com caminhão à disposição dentro da obra, até o raio de 1 km</t>
  </si>
  <si>
    <t>Escavação manual em solo de 1ª e 2ª categoria em vala ou cava até 1,5 m</t>
  </si>
  <si>
    <t>Escavação manual em solo de 1ª e 2ª categoria em vala ou cava além de 1,5 m</t>
  </si>
  <si>
    <t>Carga e remoção de terra até a distância média de 1 km</t>
  </si>
  <si>
    <t>Escavação mecanizada de valas ou cavas com profundidade de até 2 m</t>
  </si>
  <si>
    <t>Escavação mecanizada de valas ou cavas com profundidade de até 3 m</t>
  </si>
  <si>
    <t>Escavação mecanizada de valas ou cavas com profundidade de até 4 m</t>
  </si>
  <si>
    <t>Escavação mecanizada de valas ou cavas com profundidade acima de 4 m, com escavadeira hidráulica</t>
  </si>
  <si>
    <t>Escoramento com estacas pranchas metálicas - profundidade até 4 m</t>
  </si>
  <si>
    <t>Escoramento com estacas pranchas metálicas - profundidade até 6 m</t>
  </si>
  <si>
    <t>Escoramento com estacas pranchas metálicas - profundidade até 8 m</t>
  </si>
  <si>
    <t>Geomembrana em polietileno de alta densidade PEAD de 1 mm</t>
  </si>
  <si>
    <t>Ponteiras filtrantes, profundidade até 5 m</t>
  </si>
  <si>
    <t>Gabião tipo caixa em tela metálica, altura de 0,5 m, com revestimento liga zinco/alumínio, malha hexagonal 8/10 cm, fio diâmetro 2,7 mm, independente do formato ou utilização</t>
  </si>
  <si>
    <t>Gabião tipo caixa em tela metálica, altura de 1 m, com revestimento liga zinco/alumínio, malha hexagonal 8/10 cm, fio diâmetro 2,7 mm, independente do formato ou utilização</t>
  </si>
  <si>
    <t>Concreto usinado, fck = 20 MPa</t>
  </si>
  <si>
    <t>Concreto usinado, fck = 25 MPa</t>
  </si>
  <si>
    <t>Concreto usinado, fck = 30 MPa</t>
  </si>
  <si>
    <t>Concreto usinado, fck = 35 MPa</t>
  </si>
  <si>
    <t>Concreto usinado, fck = 40 MPa</t>
  </si>
  <si>
    <t>Concreto usinado, fck = 20 MPa - para bombeamento</t>
  </si>
  <si>
    <t>Concreto usinado, fck = 25 MPa - para bombeamento</t>
  </si>
  <si>
    <t>Concreto usinado, fck = 30 MPa - para bombeamento</t>
  </si>
  <si>
    <t>Concreto usinado, fck = 35 MPa - para bombeamento</t>
  </si>
  <si>
    <t>Concreto usinado, fck = 40 MPa - para bombeamento</t>
  </si>
  <si>
    <t>Concreto usinado, fck = 20 MPa - para bombeamento em estaca hélice contínua</t>
  </si>
  <si>
    <t>Concreto usinado, fck = 25 MPa - para perfil extrudado</t>
  </si>
  <si>
    <t>Concreto preparado no local, fck = 20 MPa</t>
  </si>
  <si>
    <t>Concreto preparado no local, fck = 30 MPa</t>
  </si>
  <si>
    <t>Concreto ciclópico - fornecimento e aplicação (com 30% de pedra rachão), concreto fck 15 Mpa</t>
  </si>
  <si>
    <t>22.03.171</t>
  </si>
  <si>
    <t>Forro em placas acústicas de espuma semirrígida, suspensas tipo nuvem, espessura de 50 mm - modulação de 1200 mm x 600 mm</t>
  </si>
  <si>
    <t>Guichê de segurança em grade de aço SAE 1045, diâmetro de 1´', com têmpera e revenimento</t>
  </si>
  <si>
    <t>Guichê de segurança em grade de aço SAE 1045, diâmetro de 1´', sem têmpera e revenimento</t>
  </si>
  <si>
    <t>Porta veneziana de abrir em alumínio - cor branca</t>
  </si>
  <si>
    <t>Espelho em vidro cristal liso, espessura de 4 mm</t>
  </si>
  <si>
    <t>27.04.031</t>
  </si>
  <si>
    <t>Caixilho de correr em PVC com vidro e persiana</t>
  </si>
  <si>
    <t>Espuma flexível de poliuretano poliéter/poliéster para absorção acústica, espessura de 50 mm</t>
  </si>
  <si>
    <t>33.07.303</t>
  </si>
  <si>
    <t>Proteção passiva contra incêndio com tinta intumescente, com tempo requerido de resistência ao fogo TRRF = 60 min - aplicação em estrutura metálica</t>
  </si>
  <si>
    <t>33.07.304</t>
  </si>
  <si>
    <t>Proteção passiva contra incêndio com tinta intumescente, com tempo requerido de resistência ao fogo TRRF = 120 min - aplicação em estrutura metálica</t>
  </si>
  <si>
    <t>Árvore ornamental tipo Falso barbatimão - h = 2,00 m</t>
  </si>
  <si>
    <t>Banco em concreto pré-moldado, comprimento 150 cm</t>
  </si>
  <si>
    <t>Banco em concreto pré-moldado com pés vazados, comprimento 200 cm</t>
  </si>
  <si>
    <t>Banco em concreto pré-moldado com 3 pés, comprimento 300 cm</t>
  </si>
  <si>
    <t>Painel autoportante em chapa de aço de 2 mm de espessura, com proteção mínima IP 54 - sem componentes</t>
  </si>
  <si>
    <t>Chave fusível base ''C''  para 15 kV/200 A, com capacidade de ruptura até 10 kA - com fusível</t>
  </si>
  <si>
    <t>Chave fusível base ''C'' para 25 kV/100 A, com capacidade de ruptura até 6,3 kA - com fusível</t>
  </si>
  <si>
    <t>Disjuntor em caixa moldada bipolar, térmico e magnético fixos - 480 V, de 10 A a 50 A para 120/240 Vca - 25 KA e para 380/440 Vca - 18 KA</t>
  </si>
  <si>
    <t>Disjuntor em caixa moldada bipolar, térmico e magnético fixos - 600 V, de 150 A para 120/240 Vca - 25 KA e para 380/440 Vca - 18 KA</t>
  </si>
  <si>
    <t>38.20</t>
  </si>
  <si>
    <t>Reparos, conservações e complementos - GRUPO 38</t>
  </si>
  <si>
    <t>38.20.010</t>
  </si>
  <si>
    <t>Recolocação de perfilado 38x38 mm</t>
  </si>
  <si>
    <t>38.20.020</t>
  </si>
  <si>
    <t>Recolocação de vergalhão</t>
  </si>
  <si>
    <t>38.20.030</t>
  </si>
  <si>
    <t>Recolocação de caixa de tomada para perfilado</t>
  </si>
  <si>
    <t>38.20.040</t>
  </si>
  <si>
    <t>Recolocação de eletrodutos</t>
  </si>
  <si>
    <t>41.13.102</t>
  </si>
  <si>
    <t>Luminária blindada tipo arandela de 45º e 90º, para lâmpada LED</t>
  </si>
  <si>
    <t>41.20.120</t>
  </si>
  <si>
    <t>Recolocação de reator</t>
  </si>
  <si>
    <t>41.20.130</t>
  </si>
  <si>
    <t>Recolocação de lâmpada</t>
  </si>
  <si>
    <t>Haste de aterramento de 3/4'' x 3 m</t>
  </si>
  <si>
    <t>Haste de aterramento de 5/8'' x 2,4 m</t>
  </si>
  <si>
    <t>Haste de aterramento de 5/8'' x 3 m</t>
  </si>
  <si>
    <t>Mastro para sinalizador de obstáculo, de 1,5 m x 3/4''</t>
  </si>
  <si>
    <t>43.03.212</t>
  </si>
  <si>
    <t>Aquecedor de passagem elétrico individual, baixa pressão - 5.000 W / 6.400 W</t>
  </si>
  <si>
    <t>Conjunto motor-bomba (centrífuga) 1 cv, multiestágio trifásico, Hman= 15 a 30 mca, Q= 6,5 a 4,2 m³/h</t>
  </si>
  <si>
    <t>Conjunto motor-bomba (centrífuga) 1 cv, multiestágio trifásico, Hman= 70 a 115 mca e Q= 1,0 a 1,6 m³/h</t>
  </si>
  <si>
    <t>46.13.100</t>
  </si>
  <si>
    <t>Tubo em polietileno de alta densidade corrugado, DN= 250 mm</t>
  </si>
  <si>
    <t>46.13.101</t>
  </si>
  <si>
    <t>Tubo em polietileno de alta densidade corrugado, DN= 300 mm</t>
  </si>
  <si>
    <t>46.13.102</t>
  </si>
  <si>
    <t>Tubo em polietileno de alta densidade corrugado, DN= 400 mm</t>
  </si>
  <si>
    <t>46.13.103</t>
  </si>
  <si>
    <t>Tubo em polietileno de alta densidade corrugado, DN= 500 mm</t>
  </si>
  <si>
    <t>46.13.104</t>
  </si>
  <si>
    <t>Tubo em polietileno de alta densidade corrugado, DN= 600 mm</t>
  </si>
  <si>
    <t>46.13.105</t>
  </si>
  <si>
    <t>Tubo em polietileno de alta densidade corrugado, DN= 800 mm</t>
  </si>
  <si>
    <t>46.13.106</t>
  </si>
  <si>
    <t>Tubo em polietileno de alta densidade corrugado, DN= 1000 mm</t>
  </si>
  <si>
    <t>46.13.107</t>
  </si>
  <si>
    <t>Tubo em polietileno de alta densidade corrugado, DN= 1200 mm</t>
  </si>
  <si>
    <t>Pressostato diferencial ajustável mecânico, montagem inferior com diâmetro de 1/2" e/ou 1/4", faixa de operação até 16 bar</t>
  </si>
  <si>
    <t>Filtro Y em aço carbono, classe 150 libras, conexões flangeadas, DN= 4''</t>
  </si>
  <si>
    <t>Canaleta com grelha em alumínio, saída central / vertical, largura de 46 mm</t>
  </si>
  <si>
    <t>49.14.061</t>
  </si>
  <si>
    <t>SM01 Sumidouro - poço absorvente</t>
  </si>
  <si>
    <t>49.14.071</t>
  </si>
  <si>
    <t>Tampão pré-moldado de concreto armado para sumidouro com diâmetro externo de 2,00 m</t>
  </si>
  <si>
    <t>Abertura e preparo de caixa até 40 cm, compactação do subleito mínimo de 95% do PN e transporte até o raio de 1 km</t>
  </si>
  <si>
    <t>Pavimentação em lajota de concreto 35 MPa, espessura 6 cm, cor natural, tipos: raquete, retangular, sextavado e 16 faces, com rejunte em areia</t>
  </si>
  <si>
    <t>54.04.342</t>
  </si>
  <si>
    <t>Pavimentação em lajota de concreto 35 MPa, espessura 6 cm, colorido, tipos: raquete, retangular, sextavado e 16 faces, com rejunte em areia</t>
  </si>
  <si>
    <t>Duto flexível aluminizado, seção circular de 10cm (4")</t>
  </si>
  <si>
    <t>Duto flexível aluminizado, seção circular de 15cm (6")</t>
  </si>
  <si>
    <t>Duto flexível aluminizado, seção circular de 20cm (8")</t>
  </si>
  <si>
    <t>61.10.380</t>
  </si>
  <si>
    <t>Duto em painel rígido de lã de vidro acústico, espessura 25 mm</t>
  </si>
  <si>
    <t>Difusor de plástico, diâmetro 15 cm</t>
  </si>
  <si>
    <t>Veneziana com tela, tamanho 38,5 x 33 cm</t>
  </si>
  <si>
    <t>Veneziana com tela, tamanho 78,5 x 33 cm</t>
  </si>
  <si>
    <t>66.08.256</t>
  </si>
  <si>
    <t>Receptor de sinais via internet para acesso em rede local - sem fio</t>
  </si>
  <si>
    <t>Sistema de tratamento de águas cinzas e aproveitamento de águas pluviais, para reuso em fins não potáveis, vazão de 2 m³/h</t>
  </si>
  <si>
    <t>Sistema de tratamento de efluente por reator anaeróbio (UASB) e filtro aeróbio (FAS), para obras de segurança com vazão máxima horária 12 l/s</t>
  </si>
  <si>
    <t>Elaboração de projeto de sistema de estação compacta de tratamento de esgoto para vazão máxima horária 12 l/s e atendimento classe II, assessoria, documentação e aprovação na CETESB</t>
  </si>
  <si>
    <t>Elaboração de projeto de sistema de estação compacta de tratamento de esgoto para vazão máxima horária 12 l/s, atendimento classe II, tratamento de nitrogênio e fósforo, assessoria, documentação e aprovação na CETESB</t>
  </si>
  <si>
    <t>69.06.390</t>
  </si>
  <si>
    <t>Sistema ininterrupto de energia, trifásico on line senoidal de 40 kVA (380/220 V), com autonomia de 15 minutos</t>
  </si>
  <si>
    <t>BOLETIM REFERENCIAL DE CUSTOS - TABELA DE SERVIÇOS - CPOS 176</t>
  </si>
  <si>
    <t>Vigência: a partir de 01/07/2019      L. S.: 96,21%</t>
  </si>
  <si>
    <t>Conta Partida</t>
  </si>
  <si>
    <t>180 dias + BDI</t>
  </si>
  <si>
    <t>CPOS 176</t>
  </si>
  <si>
    <t>OBRA: 4ª Etapa Parque Municipal</t>
  </si>
  <si>
    <t>SINAPI</t>
  </si>
  <si>
    <t>4.2.13</t>
  </si>
  <si>
    <t>6.2.1</t>
  </si>
  <si>
    <t>7.5</t>
  </si>
  <si>
    <t>(0,27+0,27+1,5)*0,6</t>
  </si>
  <si>
    <t>(0,27+0,27+1,5)*1,8</t>
  </si>
  <si>
    <t>(0,27+0,27+1,5)*1,8 *2</t>
  </si>
  <si>
    <t>0,10 x 1,50 x 0,60</t>
  </si>
  <si>
    <t>Volume de concreto x 80 kg/ m³</t>
  </si>
  <si>
    <t>(0,1*0,6*2)+(1,5*0,1*2)+(1,5*0,6)</t>
  </si>
  <si>
    <t>FONTE: CPOS 176</t>
  </si>
  <si>
    <t>5.6</t>
  </si>
  <si>
    <t>5.7</t>
  </si>
  <si>
    <t>5.8</t>
  </si>
  <si>
    <t>5.9</t>
  </si>
  <si>
    <t>5.10</t>
  </si>
  <si>
    <t>5.11</t>
  </si>
  <si>
    <t>5.12</t>
  </si>
  <si>
    <t>215,85 m x 3,50 m</t>
  </si>
  <si>
    <t>755,48 m x 3,50 x 0,20 m</t>
  </si>
  <si>
    <t>mensurado em projeto cad</t>
  </si>
  <si>
    <t>fundação da barragem 2,50 m x 1,00 x 47,46 m +
 dreno = (1,32 m + 0,50 m) / 2 x 1,00 m x 47,46 m</t>
  </si>
  <si>
    <t>extravasor 3,80 x 1,05 x 0,40 m +
passagem tubo de 40 mm= 0,40 x 0,40 x 0,40 m +
passagem tubo de 25 mm = 0,25 x 0,25 x 0,40 m</t>
  </si>
  <si>
    <t>iten 4.2.3</t>
  </si>
  <si>
    <t>Talude jusante = 6,00 x 3,00 / 2 x 47,46 m +30 %+
Crista = 3,20 x 3,00 m x 47,46 m + 30 % +
Talude montante = 9,00 x 3,00 / 2 x 47,46 m + 30%+
Cut off = 2,50 x 1,00 x 47,46 m + 30 %</t>
  </si>
  <si>
    <t>Talude jusante = 6,00 x 3,00 / 2 x 47,46 m +
Crista = 3,20 x 3,00 m x 47,46 m +
Talude montante = 9,00 x 3,00 / 2 x 47,46 m +
Cut off = 2,50 x 1,00 x 47,46 m +</t>
  </si>
  <si>
    <t>Dreno de pé = (1,32 + 0,50)/2 x 47,46 m</t>
  </si>
  <si>
    <t>0,20 m x 3 un/degrau x 3 degraus</t>
  </si>
  <si>
    <t>Revestir dreno de pé = (0,50 + 1,10 x 2 +1,32 + 0,20) x 47,46 m</t>
  </si>
  <si>
    <t>Tubo roda d'água conforme projeto</t>
  </si>
  <si>
    <t>Laje 0,90 m² + muro 20,68 m²</t>
  </si>
  <si>
    <t>Laje 0,40 m³ + muro 1,90 m³</t>
  </si>
  <si>
    <t>80 kg/m³</t>
  </si>
  <si>
    <t>18 pranchas x 0,69 m</t>
  </si>
  <si>
    <t>0,69 m</t>
  </si>
  <si>
    <t>6 brocas x 2,00 m</t>
  </si>
  <si>
    <t>Área de projeto anexo 5</t>
  </si>
  <si>
    <t>Área x 0,10 m</t>
  </si>
  <si>
    <t>Volume escavado + 30 %</t>
  </si>
  <si>
    <t>278,20 m x 3,50 m +
266,20 m²  (passeio com largura de 1,30 m com área irregular)</t>
  </si>
  <si>
    <t>Área de projeto anexo 5 na cota 839,00 m</t>
  </si>
  <si>
    <t>Área de projeto anexo 5 na cota 839,00 m x 0,10 m</t>
  </si>
  <si>
    <t>Projeto complementar de movimentação de solo</t>
  </si>
  <si>
    <t>(Área na cota 839 - área na cota 838) x 1,41 inclinação de talude</t>
  </si>
  <si>
    <t>fundação da barragem 3,60 x 1,00 x 28,32 m</t>
  </si>
  <si>
    <t>Talude jusante = 6,00 x 3,00 / 2 x 28,32 m +30 %+
Crista = 3,60 x 3,00 m x 28,32 m + 30 % +
Talude montante = 9,00 x 3,00 / 2 x 28,32 m + 30%+
Cut off = 3,60 x 1,00 x 28,32 m + 30 %</t>
  </si>
  <si>
    <t>Talude jusante = 6,00 x 3,00 / 2 x 28,32 m +
Crista = 3,60 x 3,00 m x 28,32 m +
Talude montante = 9,00 x 3,00 / 2 x 28,32 m +
Cut off = 3,60 x 1,00 x 28,32 m</t>
  </si>
  <si>
    <t>4.1.5</t>
  </si>
  <si>
    <t>4.1.6</t>
  </si>
  <si>
    <t>REDE DE DISTRIBUIÇÃO</t>
  </si>
  <si>
    <t>8.2.33</t>
  </si>
  <si>
    <t>5.13</t>
  </si>
  <si>
    <t>Piso (16,86 x 2,78 + 1,20 x 2,78 x 3) x 0,20 +
Parede (27,77 m² +22,93 m²) x 0,20 +
Turbina (1,70 x 1,75 + 2,40 x 1,70 m + 1,55 x 2,40) x 0,20</t>
  </si>
  <si>
    <t>Piso 1,20 x 2,78 x 3 +
Parede (27,77 m² +22,93 m²) +
Turbina 1,70 x 1,75 + 2,40 x 1,70 m</t>
  </si>
  <si>
    <t>perimetro da lagoa * volume gabião = 222,30*0,50*1*1</t>
  </si>
  <si>
    <t>perimetro do tanque =192,93*0,5</t>
  </si>
  <si>
    <t>(Área na cota 839,50 - área na cota 838,50) x 1,41 inclinação de talude</t>
  </si>
  <si>
    <t>90 kg/m³</t>
  </si>
  <si>
    <t>230,00 metros x (1,20 + 1,10 ) / 2 x 1,00</t>
  </si>
  <si>
    <t>6.2.7</t>
  </si>
  <si>
    <t>6.2.8</t>
  </si>
  <si>
    <t>Paredes 34,17 m² x 2</t>
  </si>
  <si>
    <t>7.6</t>
  </si>
  <si>
    <t>Paredes 6,83 m³ x 2 +
Piso 27,87 x 2,00 x 0,20 m³ + 25,90 x 0,30 x 0,20 x 2</t>
  </si>
  <si>
    <t>Padrão de Entrada de Energia - Categoria C3 CPFL</t>
  </si>
  <si>
    <t>Padrão de Entrada de Energia - Categoria B1 CPFL</t>
  </si>
  <si>
    <t>PARQUE MUNICIPAL DE AMPARO - 4ª ETAPA</t>
  </si>
  <si>
    <t>Objeto: Parque Municipal de Amparo - 4ª Amparo</t>
  </si>
  <si>
    <t>Engª Civil – SMDU – Projeto e Obras</t>
  </si>
  <si>
    <t>CREA: 5060266194</t>
  </si>
  <si>
    <t>Amparo, 09 de janeiro de 2020</t>
  </si>
  <si>
    <t>ART: 28027230200016823</t>
  </si>
  <si>
    <r>
      <rPr>
        <b/>
        <sz val="16"/>
        <rFont val="Arial"/>
        <family val="2"/>
      </rPr>
      <t>Prefeitura do Município de Amparo</t>
    </r>
    <r>
      <rPr>
        <b/>
        <sz val="14"/>
        <rFont val="Arial"/>
        <family val="2"/>
      </rPr>
      <t xml:space="preserve">
</t>
    </r>
    <r>
      <rPr>
        <b/>
        <sz val="11"/>
        <rFont val="Arial"/>
        <family val="2"/>
      </rPr>
      <t>Secretaria Municipal de Desenvolvimento Urbano
Memória de cálculo</t>
    </r>
  </si>
  <si>
    <r>
      <rPr>
        <b/>
        <sz val="16"/>
        <rFont val="Arial"/>
        <family val="2"/>
      </rPr>
      <t>Prefeitura do Município de Amparo</t>
    </r>
    <r>
      <rPr>
        <b/>
        <sz val="14"/>
        <rFont val="Arial"/>
        <family val="2"/>
      </rPr>
      <t xml:space="preserve">
</t>
    </r>
    <r>
      <rPr>
        <b/>
        <sz val="11"/>
        <rFont val="Arial"/>
        <family val="2"/>
      </rPr>
      <t>Secretaria Municipal de Desenvolvimento Urbano
Planilha orçamentária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</si>
</sst>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7">
    <numFmt numFmtId="43" formatCode="_-* #,##0.00_-;\-* #,##0.00_-;_-* &quot;-&quot;??_-;_-@_-"/>
    <numFmt numFmtId="164" formatCode="_(&quot;R$ &quot;* #,##0.00_);_(&quot;R$ &quot;* \(#,##0.00\);_(&quot;R$ &quot;* &quot;-&quot;??_);_(@_)"/>
    <numFmt numFmtId="165" formatCode="_(* #,##0.00_);_(* \(#,##0.00\);_(* &quot;-&quot;??_);_(@_)"/>
    <numFmt numFmtId="166" formatCode="0.0%"/>
    <numFmt numFmtId="168" formatCode="00000"/>
    <numFmt numFmtId="169" formatCode="0.000"/>
    <numFmt numFmtId="170" formatCode="&quot;R$&quot;\ #,##0.00"/>
  </numFmts>
  <fonts count="78" x14ac:knownFonts="1">
    <font>
      <sz val="10"/>
      <color rgb="FF00000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4"/>
      <name val="Arial"/>
      <family val="2"/>
    </font>
    <font>
      <sz val="10"/>
      <name val="MS Sans Serif"/>
      <family val="2"/>
    </font>
    <font>
      <sz val="10"/>
      <name val="Arial"/>
      <family val="2"/>
    </font>
    <font>
      <sz val="11"/>
      <name val="Times New Roman"/>
      <family val="1"/>
    </font>
    <font>
      <b/>
      <sz val="12"/>
      <name val="Arial"/>
      <family val="2"/>
    </font>
    <font>
      <b/>
      <sz val="11"/>
      <name val="Arial"/>
      <family val="2"/>
    </font>
    <font>
      <sz val="10"/>
      <name val="Arial"/>
      <family val="2"/>
    </font>
    <font>
      <sz val="8"/>
      <name val="Arial"/>
      <family val="2"/>
    </font>
    <font>
      <sz val="12"/>
      <name val="Calibri"/>
      <family val="2"/>
    </font>
    <font>
      <sz val="9"/>
      <name val="Arial"/>
      <family val="2"/>
    </font>
    <font>
      <sz val="10"/>
      <color rgb="FFFF0000"/>
      <name val="Arial"/>
      <family val="2"/>
    </font>
    <font>
      <b/>
      <sz val="12"/>
      <color rgb="FFFF0000"/>
      <name val="Arial"/>
      <family val="2"/>
    </font>
    <font>
      <sz val="12"/>
      <color rgb="FF000000"/>
      <name val="Calibri"/>
      <family val="2"/>
    </font>
    <font>
      <b/>
      <sz val="11"/>
      <color rgb="FF000000"/>
      <name val="Arial"/>
      <family val="2"/>
    </font>
    <font>
      <b/>
      <sz val="13"/>
      <name val="Arial"/>
      <family val="2"/>
    </font>
    <font>
      <sz val="12"/>
      <name val="Arial"/>
      <family val="2"/>
    </font>
    <font>
      <b/>
      <sz val="10"/>
      <name val="Arial"/>
      <family val="2"/>
    </font>
    <font>
      <sz val="11"/>
      <color rgb="FF000000"/>
      <name val="Calibri"/>
      <family val="2"/>
    </font>
    <font>
      <sz val="14"/>
      <color rgb="FFFF0000"/>
      <name val="Arial"/>
      <family val="2"/>
    </font>
    <font>
      <sz val="14"/>
      <color rgb="FF000000"/>
      <name val="Arial"/>
      <family val="2"/>
    </font>
    <font>
      <u/>
      <sz val="10"/>
      <name val="Arial"/>
      <family val="2"/>
    </font>
    <font>
      <sz val="8"/>
      <color rgb="FF000000"/>
      <name val="Arial"/>
      <family val="2"/>
    </font>
    <font>
      <b/>
      <sz val="16"/>
      <name val="Arial"/>
      <family val="2"/>
    </font>
    <font>
      <sz val="10"/>
      <color rgb="FF000000"/>
      <name val="Arial"/>
      <family val="2"/>
    </font>
    <font>
      <sz val="10"/>
      <color indexed="8"/>
      <name val="MS Sans Serif"/>
      <family val="2"/>
    </font>
    <font>
      <sz val="10"/>
      <color rgb="FF000000"/>
      <name val="Calibri"/>
      <family val="2"/>
    </font>
    <font>
      <b/>
      <sz val="14"/>
      <color rgb="FFFF0000"/>
      <name val="Arial"/>
      <family val="2"/>
    </font>
    <font>
      <b/>
      <sz val="10"/>
      <color indexed="8"/>
      <name val="Arial"/>
      <family val="2"/>
    </font>
    <font>
      <b/>
      <u/>
      <sz val="10"/>
      <color indexed="8"/>
      <name val="Arial"/>
      <family val="2"/>
    </font>
    <font>
      <sz val="11"/>
      <color indexed="8"/>
      <name val="Arial"/>
      <family val="2"/>
    </font>
    <font>
      <b/>
      <sz val="11"/>
      <color indexed="8"/>
      <name val="Arial"/>
      <family val="2"/>
    </font>
    <font>
      <b/>
      <i/>
      <sz val="11"/>
      <color indexed="8"/>
      <name val="Cambria"/>
      <family val="2"/>
      <scheme val="major"/>
    </font>
    <font>
      <sz val="10"/>
      <color indexed="8"/>
      <name val="Arial"/>
      <family val="2"/>
    </font>
    <font>
      <b/>
      <sz val="9.85"/>
      <color indexed="8"/>
      <name val="Times New Roman"/>
      <family val="1"/>
    </font>
    <font>
      <sz val="11"/>
      <name val="MS Sans Serif"/>
      <family val="2"/>
    </font>
    <font>
      <sz val="11"/>
      <color indexed="8"/>
      <name val="Calibri"/>
      <family val="2"/>
      <scheme val="minor"/>
    </font>
    <font>
      <b/>
      <sz val="10"/>
      <name val="MS Sans Serif"/>
      <family val="2"/>
    </font>
    <font>
      <b/>
      <sz val="10"/>
      <color indexed="8"/>
      <name val="MS Sans Serif"/>
      <family val="2"/>
    </font>
    <font>
      <i/>
      <sz val="10"/>
      <color indexed="8"/>
      <name val="Arial"/>
      <family val="2"/>
    </font>
    <font>
      <sz val="11"/>
      <name val="Arial"/>
      <family val="2"/>
    </font>
    <font>
      <b/>
      <sz val="17.5"/>
      <color indexed="8"/>
      <name val="MS Sans Serif"/>
      <family val="2"/>
    </font>
    <font>
      <b/>
      <sz val="17.5"/>
      <name val="Arial"/>
      <family val="2"/>
    </font>
    <font>
      <sz val="17.5"/>
      <color indexed="8"/>
      <name val="MS Sans Serif"/>
      <family val="2"/>
    </font>
    <font>
      <sz val="17.5"/>
      <name val="Arial"/>
      <family val="2"/>
    </font>
    <font>
      <b/>
      <sz val="12"/>
      <color indexed="8"/>
      <name val="MS Sans Serif"/>
      <family val="2"/>
    </font>
    <font>
      <sz val="8"/>
      <name val="Tahoma"/>
      <family val="2"/>
    </font>
    <font>
      <sz val="11"/>
      <name val="Tahoma"/>
      <family val="2"/>
    </font>
    <font>
      <sz val="11"/>
      <color indexed="8"/>
      <name val="MS Sans Serif"/>
      <family val="2"/>
    </font>
    <font>
      <b/>
      <sz val="11"/>
      <name val="Tahoma"/>
      <family val="2"/>
    </font>
    <font>
      <b/>
      <sz val="8"/>
      <name val="Arial"/>
      <family val="2"/>
    </font>
    <font>
      <b/>
      <sz val="11"/>
      <color indexed="8"/>
      <name val="MS Sans Serif"/>
      <family val="2"/>
    </font>
    <font>
      <b/>
      <sz val="11"/>
      <name val="MS Sans Serif"/>
      <family val="2"/>
    </font>
    <font>
      <b/>
      <sz val="10"/>
      <color rgb="FFFF0000"/>
      <name val="MS Sans Serif"/>
      <family val="2"/>
    </font>
    <font>
      <sz val="10"/>
      <color rgb="FFFF0000"/>
      <name val="MS Sans Serif"/>
      <family val="2"/>
    </font>
    <font>
      <b/>
      <sz val="14"/>
      <color indexed="8"/>
      <name val="Arial"/>
      <family val="2"/>
      <charset val="1"/>
    </font>
    <font>
      <b/>
      <sz val="9"/>
      <name val="Arial"/>
      <family val="2"/>
    </font>
    <font>
      <b/>
      <sz val="10"/>
      <color rgb="FF000000"/>
      <name val="Arial"/>
      <family val="2"/>
    </font>
    <font>
      <sz val="8"/>
      <color indexed="8"/>
      <name val="Arial"/>
      <family val="2"/>
    </font>
    <font>
      <sz val="11"/>
      <color rgb="FFFF0000"/>
      <name val="Calibri"/>
      <family val="2"/>
      <scheme val="minor"/>
    </font>
    <font>
      <b/>
      <i/>
      <sz val="10"/>
      <name val="Arial"/>
      <family val="2"/>
    </font>
    <font>
      <sz val="10"/>
      <name val="Calibri"/>
      <family val="2"/>
      <scheme val="minor"/>
    </font>
    <font>
      <sz val="10"/>
      <name val="SansSerif"/>
      <charset val="2"/>
    </font>
    <font>
      <sz val="11"/>
      <name val="Calibri"/>
      <family val="2"/>
      <scheme val="minor"/>
    </font>
    <font>
      <sz val="11"/>
      <color rgb="FF0070C0"/>
      <name val="Calibri"/>
      <family val="2"/>
      <scheme val="minor"/>
    </font>
    <font>
      <sz val="10"/>
      <color rgb="FF0070C0"/>
      <name val="Arial"/>
      <family val="2"/>
    </font>
    <font>
      <sz val="8"/>
      <name val="Arial"/>
    </font>
    <font>
      <sz val="10"/>
      <color rgb="FF000000"/>
      <name val="Arial"/>
      <family val="2"/>
      <charset val="1"/>
    </font>
    <font>
      <sz val="10"/>
      <name val="Arial"/>
      <family val="2"/>
      <charset val="1"/>
    </font>
    <font>
      <b/>
      <i/>
      <sz val="10"/>
      <color indexed="8"/>
      <name val="Arial"/>
      <family val="2"/>
    </font>
    <font>
      <b/>
      <sz val="8"/>
      <color rgb="FF000000"/>
      <name val="Arial"/>
      <family val="2"/>
    </font>
    <font>
      <b/>
      <sz val="10"/>
      <color rgb="FFFFFF00"/>
      <name val="Arial"/>
      <family val="2"/>
    </font>
    <font>
      <sz val="12"/>
      <color rgb="FF000000"/>
      <name val="Cambria"/>
      <family val="1"/>
    </font>
    <font>
      <sz val="10"/>
      <color rgb="FF000000"/>
      <name val="MS Sans Serif"/>
      <family val="2"/>
    </font>
    <font>
      <b/>
      <i/>
      <sz val="11.5"/>
      <color rgb="FF000000"/>
      <name val="Calibri"/>
      <family val="2"/>
    </font>
    <font>
      <sz val="11.5"/>
      <color rgb="FF000000"/>
      <name val="Calibri"/>
      <family val="2"/>
    </font>
  </fonts>
  <fills count="17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DDD9C3"/>
        <bgColor rgb="FFDDD9C3"/>
      </patternFill>
    </fill>
    <fill>
      <patternFill patternType="solid">
        <fgColor rgb="FFD8D8D8"/>
        <bgColor rgb="FFD8D8D8"/>
      </patternFill>
    </fill>
    <fill>
      <patternFill patternType="solid">
        <fgColor rgb="FFFFCC00"/>
        <bgColor rgb="FFFFCC00"/>
      </patternFill>
    </fill>
    <fill>
      <patternFill patternType="solid">
        <fgColor rgb="FFFFFFFF"/>
      </patternFill>
    </fill>
    <fill>
      <patternFill patternType="solid">
        <fgColor theme="0" tint="-0.499984740745262"/>
        <bgColor indexed="64"/>
      </patternFill>
    </fill>
    <fill>
      <patternFill patternType="solid">
        <fgColor indexed="9"/>
      </patternFill>
    </fill>
    <fill>
      <patternFill patternType="solid">
        <fgColor rgb="FFFFC0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FF00"/>
        <bgColor rgb="FFFFFFFF"/>
      </patternFill>
    </fill>
  </fills>
  <borders count="114">
    <border>
      <left/>
      <right/>
      <top/>
      <bottom/>
      <diagonal/>
    </border>
    <border>
      <left/>
      <right/>
      <top style="medium">
        <color rgb="FF000000"/>
      </top>
      <bottom/>
      <diagonal/>
    </border>
    <border>
      <left style="thick">
        <color rgb="FF000000"/>
      </left>
      <right/>
      <top style="thick">
        <color rgb="FF000000"/>
      </top>
      <bottom/>
      <diagonal/>
    </border>
    <border>
      <left/>
      <right/>
      <top style="thick">
        <color rgb="FF000000"/>
      </top>
      <bottom/>
      <diagonal/>
    </border>
    <border>
      <left/>
      <right style="thick">
        <color rgb="FF000000"/>
      </right>
      <top style="thick">
        <color rgb="FF000000"/>
      </top>
      <bottom/>
      <diagonal/>
    </border>
    <border>
      <left style="thick">
        <color rgb="FF000000"/>
      </left>
      <right/>
      <top/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/>
      <right style="thick">
        <color rgb="FF000000"/>
      </right>
      <top/>
      <bottom/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thick">
        <color rgb="FF000000"/>
      </left>
      <right/>
      <top style="medium">
        <color rgb="FF000000"/>
      </top>
      <bottom/>
      <diagonal/>
    </border>
    <border>
      <left/>
      <right style="thick">
        <color rgb="FF000000"/>
      </right>
      <top style="medium">
        <color rgb="FF000000"/>
      </top>
      <bottom/>
      <diagonal/>
    </border>
    <border>
      <left style="thick">
        <color rgb="FF000000"/>
      </left>
      <right/>
      <top/>
      <bottom style="medium">
        <color rgb="FF000000"/>
      </bottom>
      <diagonal/>
    </border>
    <border>
      <left/>
      <right style="thick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ck">
        <color rgb="FF000000"/>
      </left>
      <right/>
      <top style="thick">
        <color rgb="FF000000"/>
      </top>
      <bottom style="thin">
        <color rgb="FF000000"/>
      </bottom>
      <diagonal/>
    </border>
    <border>
      <left/>
      <right style="thin">
        <color rgb="FF000000"/>
      </right>
      <top style="thick">
        <color rgb="FF000000"/>
      </top>
      <bottom style="thin">
        <color rgb="FF000000"/>
      </bottom>
      <diagonal/>
    </border>
    <border>
      <left style="thin">
        <color rgb="FF000000"/>
      </left>
      <right style="thick">
        <color rgb="FF000000"/>
      </right>
      <top style="thick">
        <color rgb="FF000000"/>
      </top>
      <bottom style="thin">
        <color rgb="FF000000"/>
      </bottom>
      <diagonal/>
    </border>
    <border>
      <left style="thick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ck">
        <color rgb="FF000000"/>
      </right>
      <top style="thin">
        <color rgb="FF000000"/>
      </top>
      <bottom style="thin">
        <color rgb="FF000000"/>
      </bottom>
      <diagonal/>
    </border>
    <border>
      <left style="thick">
        <color rgb="FF000000"/>
      </left>
      <right style="thin">
        <color rgb="FF000000"/>
      </right>
      <top style="thin">
        <color rgb="FF000000"/>
      </top>
      <bottom style="thick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ck">
        <color rgb="FF000000"/>
      </bottom>
      <diagonal/>
    </border>
    <border>
      <left style="thin">
        <color rgb="FF000000"/>
      </left>
      <right style="thick">
        <color rgb="FF000000"/>
      </right>
      <top style="thin">
        <color rgb="FF000000"/>
      </top>
      <bottom style="thick">
        <color rgb="FF000000"/>
      </bottom>
      <diagonal/>
    </border>
    <border>
      <left style="thick">
        <color rgb="FF000000"/>
      </left>
      <right/>
      <top style="thick">
        <color rgb="FF000000"/>
      </top>
      <bottom style="thick">
        <color rgb="FF000000"/>
      </bottom>
      <diagonal/>
    </border>
    <border>
      <left/>
      <right/>
      <top style="thick">
        <color rgb="FF000000"/>
      </top>
      <bottom style="thick">
        <color rgb="FF000000"/>
      </bottom>
      <diagonal/>
    </border>
    <border>
      <left/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 style="thick">
        <color rgb="FF000000"/>
      </left>
      <right/>
      <top/>
      <bottom style="thick">
        <color rgb="FF000000"/>
      </bottom>
      <diagonal/>
    </border>
    <border>
      <left/>
      <right/>
      <top/>
      <bottom style="thick">
        <color rgb="FF000000"/>
      </bottom>
      <diagonal/>
    </border>
    <border>
      <left/>
      <right style="thick">
        <color rgb="FF000000"/>
      </right>
      <top/>
      <bottom style="thick">
        <color rgb="FF000000"/>
      </bottom>
      <diagonal/>
    </border>
    <border>
      <left style="dotted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dotted">
        <color rgb="FF000000"/>
      </right>
      <top style="thin">
        <color rgb="FF000000"/>
      </top>
      <bottom style="thin">
        <color rgb="FF000000"/>
      </bottom>
      <diagonal/>
    </border>
    <border>
      <left style="dotted">
        <color rgb="FF000000"/>
      </left>
      <right style="dotted">
        <color rgb="FF000000"/>
      </right>
      <top style="thin">
        <color rgb="FF000000"/>
      </top>
      <bottom style="thin">
        <color rgb="FF000000"/>
      </bottom>
      <diagonal/>
    </border>
    <border>
      <left style="dotted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rgb="FF000000"/>
      </top>
      <bottom style="medium">
        <color rgb="FF000000"/>
      </bottom>
      <diagonal/>
    </border>
    <border>
      <left style="medium">
        <color indexed="64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indexed="64"/>
      </left>
      <right style="medium">
        <color rgb="FF000000"/>
      </right>
      <top/>
      <bottom/>
      <diagonal/>
    </border>
    <border>
      <left style="medium">
        <color indexed="64"/>
      </left>
      <right/>
      <top style="medium">
        <color rgb="FF000000"/>
      </top>
      <bottom/>
      <diagonal/>
    </border>
    <border>
      <left/>
      <right style="medium">
        <color indexed="64"/>
      </right>
      <top style="medium">
        <color rgb="FF000000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rgb="FF000000"/>
      </top>
      <bottom style="thin">
        <color rgb="FF000000"/>
      </bottom>
      <diagonal/>
    </border>
    <border>
      <left style="medium">
        <color indexed="64"/>
      </left>
      <right style="dotted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indexed="64"/>
      </left>
      <right style="thin">
        <color rgb="FF000000"/>
      </right>
      <top style="medium">
        <color rgb="FF000000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rgb="FF000000"/>
      </right>
      <top style="medium">
        <color indexed="64"/>
      </top>
      <bottom style="medium">
        <color rgb="FF000000"/>
      </bottom>
      <diagonal/>
    </border>
    <border>
      <left style="medium">
        <color rgb="FF000000"/>
      </left>
      <right/>
      <top style="medium">
        <color indexed="64"/>
      </top>
      <bottom style="medium">
        <color rgb="FF000000"/>
      </bottom>
      <diagonal/>
    </border>
    <border>
      <left/>
      <right/>
      <top style="medium">
        <color indexed="64"/>
      </top>
      <bottom style="medium">
        <color rgb="FF000000"/>
      </bottom>
      <diagonal/>
    </border>
    <border>
      <left/>
      <right style="medium">
        <color indexed="64"/>
      </right>
      <top style="medium">
        <color indexed="64"/>
      </top>
      <bottom style="medium">
        <color rgb="FF000000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thin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medium">
        <color rgb="FF000000"/>
      </top>
      <bottom style="medium">
        <color rgb="FF000000"/>
      </bottom>
      <diagonal/>
    </border>
    <border>
      <left style="dotted">
        <color rgb="FF000000"/>
      </left>
      <right/>
      <top style="thin">
        <color rgb="FF000000"/>
      </top>
      <bottom/>
      <diagonal/>
    </border>
    <border>
      <left/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medium">
        <color rgb="FF000000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/>
      <top style="medium">
        <color rgb="FF000000"/>
      </top>
      <bottom/>
      <diagonal/>
    </border>
    <border>
      <left/>
      <right style="medium">
        <color indexed="64"/>
      </right>
      <top style="thin">
        <color rgb="FF000000"/>
      </top>
      <bottom/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/>
      <diagonal/>
    </border>
    <border>
      <left style="thin">
        <color indexed="64"/>
      </left>
      <right style="medium">
        <color indexed="64"/>
      </right>
      <top style="medium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medium">
        <color rgb="FF000000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rgb="FF000000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rgb="FF000000"/>
      </bottom>
      <diagonal/>
    </border>
    <border>
      <left style="medium">
        <color indexed="64"/>
      </left>
      <right/>
      <top style="medium">
        <color rgb="FF000000"/>
      </top>
      <bottom style="medium">
        <color rgb="FF000000"/>
      </bottom>
      <diagonal/>
    </border>
  </borders>
  <cellStyleXfs count="15">
    <xf numFmtId="0" fontId="0" fillId="0" borderId="0"/>
    <xf numFmtId="165" fontId="26" fillId="0" borderId="0" applyFont="0" applyFill="0" applyBorder="0" applyAlignment="0" applyProtection="0"/>
    <xf numFmtId="9" fontId="26" fillId="0" borderId="0" applyFont="0" applyFill="0" applyBorder="0" applyAlignment="0" applyProtection="0"/>
    <xf numFmtId="0" fontId="27" fillId="0" borderId="0"/>
    <xf numFmtId="164" fontId="26" fillId="0" borderId="0" applyFont="0" applyFill="0" applyBorder="0" applyAlignment="0" applyProtection="0"/>
    <xf numFmtId="0" fontId="27" fillId="0" borderId="0"/>
    <xf numFmtId="0" fontId="36" fillId="0" borderId="0" applyNumberFormat="0" applyFill="0" applyBorder="0" applyProtection="0">
      <alignment vertical="center"/>
    </xf>
    <xf numFmtId="0" fontId="2" fillId="0" borderId="0"/>
    <xf numFmtId="0" fontId="5" fillId="0" borderId="0"/>
    <xf numFmtId="0" fontId="38" fillId="0" borderId="0"/>
    <xf numFmtId="43" fontId="38" fillId="0" borderId="0" applyFont="0" applyFill="0" applyBorder="0" applyAlignment="0" applyProtection="0"/>
    <xf numFmtId="0" fontId="5" fillId="0" borderId="0"/>
    <xf numFmtId="165" fontId="5" fillId="0" borderId="0" applyFont="0" applyFill="0" applyBorder="0" applyAlignment="0" applyProtection="0"/>
    <xf numFmtId="0" fontId="1" fillId="0" borderId="0"/>
    <xf numFmtId="0" fontId="4" fillId="0" borderId="0"/>
  </cellStyleXfs>
  <cellXfs count="599">
    <xf numFmtId="0" fontId="0" fillId="0" borderId="0" xfId="0" applyFont="1" applyAlignment="1"/>
    <xf numFmtId="0" fontId="5" fillId="0" borderId="0" xfId="0" applyFont="1"/>
    <xf numFmtId="0" fontId="5" fillId="2" borderId="2" xfId="0" applyFont="1" applyFill="1" applyBorder="1"/>
    <xf numFmtId="0" fontId="7" fillId="2" borderId="3" xfId="0" applyFont="1" applyFill="1" applyBorder="1" applyAlignment="1">
      <alignment horizontal="left"/>
    </xf>
    <xf numFmtId="0" fontId="5" fillId="2" borderId="4" xfId="0" applyFont="1" applyFill="1" applyBorder="1"/>
    <xf numFmtId="0" fontId="5" fillId="0" borderId="5" xfId="0" applyFont="1" applyBorder="1"/>
    <xf numFmtId="0" fontId="5" fillId="0" borderId="0" xfId="0" applyFont="1"/>
    <xf numFmtId="0" fontId="5" fillId="2" borderId="5" xfId="0" applyFont="1" applyFill="1" applyBorder="1"/>
    <xf numFmtId="4" fontId="10" fillId="0" borderId="0" xfId="0" applyNumberFormat="1" applyFont="1"/>
    <xf numFmtId="0" fontId="7" fillId="2" borderId="0" xfId="0" applyFont="1" applyFill="1" applyBorder="1" applyAlignment="1">
      <alignment horizontal="left"/>
    </xf>
    <xf numFmtId="0" fontId="13" fillId="2" borderId="10" xfId="0" applyFont="1" applyFill="1" applyBorder="1"/>
    <xf numFmtId="0" fontId="13" fillId="0" borderId="0" xfId="0" applyFont="1"/>
    <xf numFmtId="0" fontId="14" fillId="0" borderId="0" xfId="0" applyFont="1"/>
    <xf numFmtId="0" fontId="7" fillId="2" borderId="0" xfId="0" applyFont="1" applyFill="1" applyBorder="1"/>
    <xf numFmtId="0" fontId="5" fillId="2" borderId="10" xfId="0" applyFont="1" applyFill="1" applyBorder="1"/>
    <xf numFmtId="0" fontId="5" fillId="2" borderId="0" xfId="0" applyFont="1" applyFill="1" applyBorder="1"/>
    <xf numFmtId="0" fontId="5" fillId="0" borderId="10" xfId="0" applyFont="1" applyBorder="1"/>
    <xf numFmtId="0" fontId="7" fillId="0" borderId="0" xfId="0" applyFont="1" applyAlignment="1">
      <alignment horizontal="center"/>
    </xf>
    <xf numFmtId="0" fontId="19" fillId="0" borderId="0" xfId="0" applyFont="1" applyAlignment="1">
      <alignment horizontal="center"/>
    </xf>
    <xf numFmtId="0" fontId="19" fillId="0" borderId="5" xfId="0" applyFont="1" applyBorder="1" applyAlignment="1">
      <alignment horizontal="center"/>
    </xf>
    <xf numFmtId="0" fontId="19" fillId="4" borderId="20" xfId="0" applyFont="1" applyFill="1" applyBorder="1" applyAlignment="1">
      <alignment horizontal="center" vertical="center"/>
    </xf>
    <xf numFmtId="0" fontId="19" fillId="0" borderId="21" xfId="0" applyFont="1" applyBorder="1" applyAlignment="1">
      <alignment horizontal="center"/>
    </xf>
    <xf numFmtId="0" fontId="19" fillId="0" borderId="17" xfId="0" applyFont="1" applyBorder="1"/>
    <xf numFmtId="10" fontId="19" fillId="0" borderId="22" xfId="0" applyNumberFormat="1" applyFont="1" applyBorder="1" applyAlignment="1">
      <alignment horizontal="center"/>
    </xf>
    <xf numFmtId="10" fontId="19" fillId="0" borderId="0" xfId="0" applyNumberFormat="1" applyFont="1" applyAlignment="1">
      <alignment horizontal="center"/>
    </xf>
    <xf numFmtId="0" fontId="5" fillId="0" borderId="23" xfId="0" applyFont="1" applyBorder="1" applyAlignment="1">
      <alignment horizontal="center"/>
    </xf>
    <xf numFmtId="0" fontId="5" fillId="0" borderId="24" xfId="0" applyFont="1" applyBorder="1"/>
    <xf numFmtId="10" fontId="20" fillId="0" borderId="25" xfId="0" applyNumberFormat="1" applyFont="1" applyBorder="1"/>
    <xf numFmtId="0" fontId="5" fillId="0" borderId="5" xfId="0" applyFont="1" applyBorder="1" applyAlignment="1">
      <alignment horizontal="center"/>
    </xf>
    <xf numFmtId="10" fontId="20" fillId="0" borderId="10" xfId="0" applyNumberFormat="1" applyFont="1" applyBorder="1"/>
    <xf numFmtId="0" fontId="7" fillId="0" borderId="0" xfId="0" applyFont="1" applyAlignment="1">
      <alignment horizontal="center" vertical="center"/>
    </xf>
    <xf numFmtId="0" fontId="7" fillId="4" borderId="26" xfId="0" applyFont="1" applyFill="1" applyBorder="1" applyAlignment="1">
      <alignment horizontal="center" vertical="center"/>
    </xf>
    <xf numFmtId="0" fontId="18" fillId="4" borderId="27" xfId="0" applyFont="1" applyFill="1" applyBorder="1" applyAlignment="1">
      <alignment vertical="center"/>
    </xf>
    <xf numFmtId="10" fontId="7" fillId="4" borderId="28" xfId="0" applyNumberFormat="1" applyFont="1" applyFill="1" applyBorder="1" applyAlignment="1">
      <alignment vertical="center"/>
    </xf>
    <xf numFmtId="0" fontId="18" fillId="0" borderId="0" xfId="0" applyFont="1" applyAlignment="1">
      <alignment vertical="center"/>
    </xf>
    <xf numFmtId="0" fontId="5" fillId="2" borderId="3" xfId="0" applyFont="1" applyFill="1" applyBorder="1"/>
    <xf numFmtId="0" fontId="10" fillId="0" borderId="10" xfId="0" applyFont="1" applyBorder="1"/>
    <xf numFmtId="0" fontId="5" fillId="2" borderId="31" xfId="0" applyFont="1" applyFill="1" applyBorder="1"/>
    <xf numFmtId="0" fontId="5" fillId="2" borderId="32" xfId="0" applyFont="1" applyFill="1" applyBorder="1"/>
    <xf numFmtId="0" fontId="5" fillId="2" borderId="33" xfId="0" applyFont="1" applyFill="1" applyBorder="1"/>
    <xf numFmtId="0" fontId="5" fillId="0" borderId="0" xfId="0" applyFont="1" applyBorder="1" applyAlignment="1">
      <alignment vertical="center" wrapText="1"/>
    </xf>
    <xf numFmtId="0" fontId="5" fillId="0" borderId="0" xfId="0" applyNumberFormat="1" applyFont="1" applyAlignment="1">
      <alignment horizontal="center"/>
    </xf>
    <xf numFmtId="0" fontId="5" fillId="0" borderId="0" xfId="0" applyNumberFormat="1" applyFont="1"/>
    <xf numFmtId="0" fontId="0" fillId="0" borderId="0" xfId="0" applyNumberFormat="1" applyFont="1" applyAlignment="1"/>
    <xf numFmtId="0" fontId="5" fillId="0" borderId="0" xfId="0" applyNumberFormat="1" applyFont="1" applyAlignment="1">
      <alignment horizontal="center" vertical="center"/>
    </xf>
    <xf numFmtId="0" fontId="5" fillId="0" borderId="36" xfId="0" applyNumberFormat="1" applyFont="1" applyBorder="1" applyAlignment="1">
      <alignment horizontal="center"/>
    </xf>
    <xf numFmtId="0" fontId="5" fillId="0" borderId="36" xfId="0" applyNumberFormat="1" applyFont="1" applyBorder="1" applyAlignment="1">
      <alignment horizontal="center" vertical="center"/>
    </xf>
    <xf numFmtId="0" fontId="5" fillId="0" borderId="37" xfId="0" applyNumberFormat="1" applyFont="1" applyBorder="1" applyAlignment="1">
      <alignment horizontal="center" vertical="center"/>
    </xf>
    <xf numFmtId="0" fontId="19" fillId="5" borderId="36" xfId="0" applyNumberFormat="1" applyFont="1" applyFill="1" applyBorder="1" applyAlignment="1">
      <alignment horizontal="center" wrapText="1"/>
    </xf>
    <xf numFmtId="0" fontId="19" fillId="5" borderId="36" xfId="0" applyNumberFormat="1" applyFont="1" applyFill="1" applyBorder="1" applyAlignment="1">
      <alignment horizontal="center"/>
    </xf>
    <xf numFmtId="0" fontId="19" fillId="0" borderId="39" xfId="0" applyNumberFormat="1" applyFont="1" applyBorder="1" applyAlignment="1">
      <alignment wrapText="1"/>
    </xf>
    <xf numFmtId="0" fontId="19" fillId="0" borderId="39" xfId="0" applyNumberFormat="1" applyFont="1" applyBorder="1" applyAlignment="1">
      <alignment horizontal="center" wrapText="1"/>
    </xf>
    <xf numFmtId="0" fontId="5" fillId="0" borderId="39" xfId="0" applyNumberFormat="1" applyFont="1" applyBorder="1"/>
    <xf numFmtId="0" fontId="5" fillId="0" borderId="0" xfId="0" applyNumberFormat="1" applyFont="1" applyAlignment="1">
      <alignment vertical="center"/>
    </xf>
    <xf numFmtId="165" fontId="19" fillId="2" borderId="17" xfId="1" applyFont="1" applyFill="1" applyBorder="1" applyAlignment="1">
      <alignment horizontal="right"/>
    </xf>
    <xf numFmtId="166" fontId="19" fillId="0" borderId="39" xfId="2" applyNumberFormat="1" applyFont="1" applyBorder="1" applyAlignment="1">
      <alignment horizontal="center" vertical="center" wrapText="1"/>
    </xf>
    <xf numFmtId="10" fontId="19" fillId="0" borderId="39" xfId="2" applyNumberFormat="1" applyFont="1" applyBorder="1" applyAlignment="1">
      <alignment horizontal="center" vertical="center" wrapText="1"/>
    </xf>
    <xf numFmtId="166" fontId="19" fillId="2" borderId="17" xfId="2" applyNumberFormat="1" applyFont="1" applyFill="1" applyBorder="1" applyAlignment="1">
      <alignment horizontal="center"/>
    </xf>
    <xf numFmtId="10" fontId="19" fillId="2" borderId="17" xfId="2" applyNumberFormat="1" applyFont="1" applyFill="1" applyBorder="1" applyAlignment="1">
      <alignment horizontal="center"/>
    </xf>
    <xf numFmtId="0" fontId="11" fillId="0" borderId="50" xfId="0" applyNumberFormat="1" applyFont="1" applyBorder="1" applyAlignment="1">
      <alignment horizontal="left" vertical="center" wrapText="1"/>
    </xf>
    <xf numFmtId="0" fontId="11" fillId="0" borderId="49" xfId="0" applyNumberFormat="1" applyFont="1" applyBorder="1" applyAlignment="1">
      <alignment horizontal="left" vertical="center" wrapText="1"/>
    </xf>
    <xf numFmtId="0" fontId="15" fillId="0" borderId="51" xfId="0" applyNumberFormat="1" applyFont="1" applyBorder="1"/>
    <xf numFmtId="0" fontId="15" fillId="0" borderId="0" xfId="0" applyNumberFormat="1" applyFont="1" applyBorder="1"/>
    <xf numFmtId="0" fontId="5" fillId="0" borderId="0" xfId="0" applyNumberFormat="1" applyFont="1" applyBorder="1" applyAlignment="1">
      <alignment horizontal="center" vertical="center"/>
    </xf>
    <xf numFmtId="0" fontId="7" fillId="0" borderId="0" xfId="0" applyNumberFormat="1" applyFont="1" applyBorder="1" applyAlignment="1">
      <alignment horizontal="center" vertical="center"/>
    </xf>
    <xf numFmtId="0" fontId="5" fillId="0" borderId="0" xfId="0" applyNumberFormat="1" applyFont="1" applyBorder="1"/>
    <xf numFmtId="0" fontId="9" fillId="0" borderId="0" xfId="0" applyNumberFormat="1" applyFont="1" applyBorder="1"/>
    <xf numFmtId="0" fontId="19" fillId="2" borderId="0" xfId="0" applyNumberFormat="1" applyFont="1" applyFill="1" applyBorder="1" applyAlignment="1">
      <alignment horizontal="center"/>
    </xf>
    <xf numFmtId="0" fontId="19" fillId="0" borderId="0" xfId="0" applyNumberFormat="1" applyFont="1" applyBorder="1" applyAlignment="1">
      <alignment horizontal="center" vertical="center" wrapText="1"/>
    </xf>
    <xf numFmtId="0" fontId="19" fillId="0" borderId="0" xfId="0" applyNumberFormat="1" applyFont="1" applyBorder="1" applyAlignment="1">
      <alignment horizontal="center" vertical="center"/>
    </xf>
    <xf numFmtId="164" fontId="5" fillId="0" borderId="39" xfId="4" applyFont="1" applyBorder="1" applyAlignment="1">
      <alignment horizontal="right"/>
    </xf>
    <xf numFmtId="164" fontId="19" fillId="0" borderId="39" xfId="4" applyFont="1" applyBorder="1" applyAlignment="1">
      <alignment vertical="center" wrapText="1"/>
    </xf>
    <xf numFmtId="164" fontId="19" fillId="0" borderId="39" xfId="4" applyFont="1" applyBorder="1" applyAlignment="1">
      <alignment horizontal="right" vertical="center" wrapText="1"/>
    </xf>
    <xf numFmtId="0" fontId="7" fillId="0" borderId="0" xfId="0" applyNumberFormat="1" applyFont="1" applyBorder="1" applyAlignment="1">
      <alignment horizontal="center" vertical="center" wrapText="1"/>
    </xf>
    <xf numFmtId="164" fontId="5" fillId="0" borderId="0" xfId="0" applyNumberFormat="1" applyFont="1"/>
    <xf numFmtId="43" fontId="5" fillId="0" borderId="0" xfId="0" applyNumberFormat="1" applyFont="1" applyAlignment="1">
      <alignment horizontal="center" vertical="center"/>
    </xf>
    <xf numFmtId="0" fontId="19" fillId="2" borderId="17" xfId="0" applyNumberFormat="1" applyFont="1" applyFill="1" applyBorder="1" applyAlignment="1">
      <alignment horizontal="left" wrapText="1"/>
    </xf>
    <xf numFmtId="49" fontId="5" fillId="0" borderId="0" xfId="0" applyNumberFormat="1" applyFont="1" applyAlignment="1">
      <alignment horizontal="center" vertical="center"/>
    </xf>
    <xf numFmtId="0" fontId="26" fillId="0" borderId="0" xfId="0" applyFont="1" applyAlignment="1"/>
    <xf numFmtId="0" fontId="19" fillId="2" borderId="0" xfId="0" applyNumberFormat="1" applyFont="1" applyFill="1" applyBorder="1" applyAlignment="1">
      <alignment horizontal="center"/>
    </xf>
    <xf numFmtId="4" fontId="19" fillId="2" borderId="17" xfId="0" applyNumberFormat="1" applyFont="1" applyFill="1" applyBorder="1" applyAlignment="1">
      <alignment horizontal="right"/>
    </xf>
    <xf numFmtId="43" fontId="19" fillId="2" borderId="0" xfId="0" applyNumberFormat="1" applyFont="1" applyFill="1" applyBorder="1" applyAlignment="1">
      <alignment horizontal="center"/>
    </xf>
    <xf numFmtId="165" fontId="19" fillId="2" borderId="0" xfId="1" applyFont="1" applyFill="1" applyBorder="1" applyAlignment="1">
      <alignment horizontal="right"/>
    </xf>
    <xf numFmtId="49" fontId="19" fillId="9" borderId="44" xfId="0" applyNumberFormat="1" applyFont="1" applyFill="1" applyBorder="1" applyAlignment="1">
      <alignment horizontal="center" vertical="center"/>
    </xf>
    <xf numFmtId="49" fontId="19" fillId="9" borderId="40" xfId="0" applyNumberFormat="1" applyFont="1" applyFill="1" applyBorder="1" applyAlignment="1">
      <alignment horizontal="center" vertical="center"/>
    </xf>
    <xf numFmtId="0" fontId="19" fillId="9" borderId="40" xfId="0" applyFont="1" applyFill="1" applyBorder="1" applyAlignment="1">
      <alignment horizontal="left" vertical="center" wrapText="1"/>
    </xf>
    <xf numFmtId="0" fontId="19" fillId="9" borderId="40" xfId="0" applyFont="1" applyFill="1" applyBorder="1" applyAlignment="1">
      <alignment horizontal="center" vertical="center"/>
    </xf>
    <xf numFmtId="49" fontId="5" fillId="0" borderId="63" xfId="0" applyNumberFormat="1" applyFont="1" applyBorder="1"/>
    <xf numFmtId="49" fontId="5" fillId="0" borderId="64" xfId="0" applyNumberFormat="1" applyFont="1" applyBorder="1"/>
    <xf numFmtId="4" fontId="19" fillId="0" borderId="39" xfId="0" applyNumberFormat="1" applyFont="1" applyBorder="1" applyAlignment="1">
      <alignment horizontal="right" wrapText="1"/>
    </xf>
    <xf numFmtId="0" fontId="19" fillId="0" borderId="39" xfId="0" applyNumberFormat="1" applyFont="1" applyBorder="1" applyAlignment="1">
      <alignment horizontal="right" wrapText="1"/>
    </xf>
    <xf numFmtId="165" fontId="19" fillId="0" borderId="39" xfId="1" applyFont="1" applyBorder="1" applyAlignment="1">
      <alignment horizontal="right" vertical="center"/>
    </xf>
    <xf numFmtId="0" fontId="9" fillId="0" borderId="0" xfId="0" applyNumberFormat="1" applyFont="1" applyFill="1" applyBorder="1"/>
    <xf numFmtId="0" fontId="15" fillId="0" borderId="0" xfId="0" applyNumberFormat="1" applyFont="1" applyBorder="1" applyAlignment="1">
      <alignment horizontal="center" vertical="center"/>
    </xf>
    <xf numFmtId="0" fontId="11" fillId="0" borderId="0" xfId="0" applyNumberFormat="1" applyFont="1" applyBorder="1" applyAlignment="1">
      <alignment horizontal="center" vertical="center"/>
    </xf>
    <xf numFmtId="0" fontId="5" fillId="0" borderId="50" xfId="0" applyNumberFormat="1" applyFont="1" applyBorder="1" applyAlignment="1">
      <alignment horizontal="center"/>
    </xf>
    <xf numFmtId="0" fontId="5" fillId="0" borderId="49" xfId="0" applyNumberFormat="1" applyFont="1" applyBorder="1"/>
    <xf numFmtId="0" fontId="15" fillId="0" borderId="49" xfId="0" applyNumberFormat="1" applyFont="1" applyBorder="1"/>
    <xf numFmtId="0" fontId="15" fillId="0" borderId="49" xfId="0" applyNumberFormat="1" applyFont="1" applyBorder="1" applyAlignment="1">
      <alignment horizontal="center" vertical="center"/>
    </xf>
    <xf numFmtId="0" fontId="11" fillId="0" borderId="49" xfId="0" applyNumberFormat="1" applyFont="1" applyBorder="1" applyAlignment="1">
      <alignment horizontal="center" vertical="center"/>
    </xf>
    <xf numFmtId="0" fontId="5" fillId="0" borderId="49" xfId="0" applyNumberFormat="1" applyFont="1" applyBorder="1" applyAlignment="1">
      <alignment horizontal="center" vertical="center"/>
    </xf>
    <xf numFmtId="0" fontId="7" fillId="0" borderId="49" xfId="0" applyNumberFormat="1" applyFont="1" applyBorder="1" applyAlignment="1">
      <alignment horizontal="center" vertical="center"/>
    </xf>
    <xf numFmtId="0" fontId="5" fillId="0" borderId="69" xfId="0" applyNumberFormat="1" applyFont="1" applyBorder="1" applyAlignment="1">
      <alignment horizontal="center"/>
    </xf>
    <xf numFmtId="0" fontId="19" fillId="5" borderId="69" xfId="0" applyNumberFormat="1" applyFont="1" applyFill="1" applyBorder="1" applyAlignment="1">
      <alignment horizontal="center" wrapText="1"/>
    </xf>
    <xf numFmtId="0" fontId="5" fillId="0" borderId="71" xfId="0" applyNumberFormat="1" applyFont="1" applyBorder="1" applyAlignment="1">
      <alignment horizontal="center"/>
    </xf>
    <xf numFmtId="0" fontId="5" fillId="0" borderId="71" xfId="0" applyNumberFormat="1" applyFont="1" applyBorder="1"/>
    <xf numFmtId="0" fontId="19" fillId="0" borderId="72" xfId="0" applyNumberFormat="1" applyFont="1" applyBorder="1"/>
    <xf numFmtId="0" fontId="19" fillId="0" borderId="73" xfId="0" applyNumberFormat="1" applyFont="1" applyBorder="1"/>
    <xf numFmtId="165" fontId="19" fillId="0" borderId="73" xfId="1" applyFont="1" applyBorder="1" applyAlignment="1">
      <alignment horizontal="right" vertical="center"/>
    </xf>
    <xf numFmtId="164" fontId="19" fillId="0" borderId="73" xfId="4" applyFont="1" applyBorder="1" applyAlignment="1">
      <alignment horizontal="right"/>
    </xf>
    <xf numFmtId="165" fontId="19" fillId="0" borderId="73" xfId="1" applyFont="1" applyBorder="1" applyAlignment="1">
      <alignment horizontal="center" vertical="center"/>
    </xf>
    <xf numFmtId="164" fontId="19" fillId="0" borderId="73" xfId="4" applyFont="1" applyBorder="1"/>
    <xf numFmtId="49" fontId="5" fillId="0" borderId="78" xfId="0" applyNumberFormat="1" applyFont="1" applyBorder="1"/>
    <xf numFmtId="0" fontId="26" fillId="0" borderId="0" xfId="0" applyFont="1" applyAlignment="1">
      <alignment horizontal="center" vertical="center"/>
    </xf>
    <xf numFmtId="49" fontId="19" fillId="0" borderId="77" xfId="0" applyNumberFormat="1" applyFont="1" applyFill="1" applyBorder="1" applyAlignment="1">
      <alignment horizontal="left" vertical="center"/>
    </xf>
    <xf numFmtId="49" fontId="19" fillId="0" borderId="77" xfId="0" applyNumberFormat="1" applyFont="1" applyFill="1" applyBorder="1" applyAlignment="1">
      <alignment horizontal="center" vertical="center"/>
    </xf>
    <xf numFmtId="49" fontId="19" fillId="0" borderId="82" xfId="0" applyNumberFormat="1" applyFont="1" applyFill="1" applyBorder="1" applyAlignment="1">
      <alignment horizontal="center" vertical="center"/>
    </xf>
    <xf numFmtId="49" fontId="19" fillId="0" borderId="83" xfId="0" applyNumberFormat="1" applyFont="1" applyFill="1" applyBorder="1" applyAlignment="1">
      <alignment horizontal="center" vertical="center"/>
    </xf>
    <xf numFmtId="49" fontId="19" fillId="0" borderId="83" xfId="0" applyNumberFormat="1" applyFont="1" applyFill="1" applyBorder="1" applyAlignment="1">
      <alignment horizontal="left" vertical="center"/>
    </xf>
    <xf numFmtId="4" fontId="19" fillId="0" borderId="84" xfId="0" applyNumberFormat="1" applyFont="1" applyFill="1" applyBorder="1" applyAlignment="1">
      <alignment horizontal="right" vertical="center"/>
    </xf>
    <xf numFmtId="49" fontId="19" fillId="0" borderId="76" xfId="0" applyNumberFormat="1" applyFont="1" applyFill="1" applyBorder="1" applyAlignment="1">
      <alignment horizontal="center" vertical="center"/>
    </xf>
    <xf numFmtId="4" fontId="19" fillId="0" borderId="75" xfId="0" applyNumberFormat="1" applyFont="1" applyFill="1" applyBorder="1" applyAlignment="1">
      <alignment horizontal="right" vertical="center"/>
    </xf>
    <xf numFmtId="49" fontId="19" fillId="2" borderId="70" xfId="0" applyNumberFormat="1" applyFont="1" applyFill="1" applyBorder="1" applyAlignment="1">
      <alignment horizontal="center" wrapText="1"/>
    </xf>
    <xf numFmtId="0" fontId="38" fillId="0" borderId="0" xfId="9"/>
    <xf numFmtId="0" fontId="38" fillId="0" borderId="0" xfId="9" applyAlignment="1">
      <alignment wrapText="1"/>
    </xf>
    <xf numFmtId="43" fontId="0" fillId="0" borderId="0" xfId="10" applyFont="1"/>
    <xf numFmtId="0" fontId="29" fillId="0" borderId="0" xfId="9" applyFont="1" applyAlignment="1">
      <alignment horizontal="centerContinuous" wrapText="1"/>
    </xf>
    <xf numFmtId="0" fontId="38" fillId="0" borderId="0" xfId="9" applyAlignment="1">
      <alignment horizontal="centerContinuous"/>
    </xf>
    <xf numFmtId="43" fontId="0" fillId="0" borderId="0" xfId="10" applyFont="1" applyAlignment="1">
      <alignment horizontal="centerContinuous"/>
    </xf>
    <xf numFmtId="0" fontId="30" fillId="0" borderId="0" xfId="9" applyFont="1" applyAlignment="1">
      <alignment horizontal="centerContinuous" wrapText="1"/>
    </xf>
    <xf numFmtId="0" fontId="31" fillId="0" borderId="0" xfId="9" applyFont="1" applyAlignment="1">
      <alignment horizontal="centerContinuous" wrapText="1"/>
    </xf>
    <xf numFmtId="0" fontId="32" fillId="0" borderId="0" xfId="9" applyFont="1" applyAlignment="1">
      <alignment horizontal="right" wrapText="1"/>
    </xf>
    <xf numFmtId="0" fontId="33" fillId="0" borderId="0" xfId="9" applyFont="1" applyAlignment="1">
      <alignment horizontal="right"/>
    </xf>
    <xf numFmtId="0" fontId="32" fillId="0" borderId="0" xfId="9" applyFont="1" applyAlignment="1">
      <alignment wrapText="1"/>
    </xf>
    <xf numFmtId="43" fontId="33" fillId="0" borderId="0" xfId="10" applyFont="1" applyAlignment="1">
      <alignment horizontal="right"/>
    </xf>
    <xf numFmtId="0" fontId="34" fillId="0" borderId="0" xfId="9" applyFont="1"/>
    <xf numFmtId="0" fontId="34" fillId="0" borderId="0" xfId="9" applyFont="1" applyAlignment="1">
      <alignment horizontal="right"/>
    </xf>
    <xf numFmtId="49" fontId="5" fillId="0" borderId="44" xfId="0" applyNumberFormat="1" applyFont="1" applyFill="1" applyBorder="1" applyAlignment="1">
      <alignment horizontal="center" vertical="center"/>
    </xf>
    <xf numFmtId="0" fontId="35" fillId="9" borderId="40" xfId="0" applyFont="1" applyFill="1" applyBorder="1" applyAlignment="1">
      <alignment horizontal="center" vertical="center" wrapText="1"/>
    </xf>
    <xf numFmtId="49" fontId="19" fillId="0" borderId="45" xfId="0" applyNumberFormat="1" applyFont="1" applyFill="1" applyBorder="1" applyAlignment="1">
      <alignment horizontal="center" vertical="center"/>
    </xf>
    <xf numFmtId="49" fontId="19" fillId="0" borderId="46" xfId="0" applyNumberFormat="1" applyFont="1" applyFill="1" applyBorder="1" applyAlignment="1">
      <alignment horizontal="center" vertical="center"/>
    </xf>
    <xf numFmtId="49" fontId="19" fillId="0" borderId="46" xfId="0" applyNumberFormat="1" applyFont="1" applyFill="1" applyBorder="1" applyAlignment="1">
      <alignment horizontal="left" vertical="center"/>
    </xf>
    <xf numFmtId="4" fontId="19" fillId="0" borderId="89" xfId="0" applyNumberFormat="1" applyFont="1" applyFill="1" applyBorder="1" applyAlignment="1">
      <alignment horizontal="right" vertical="center"/>
    </xf>
    <xf numFmtId="0" fontId="42" fillId="11" borderId="40" xfId="0" applyFont="1" applyFill="1" applyBorder="1" applyAlignment="1">
      <alignment horizontal="center" vertical="center" wrapText="1"/>
    </xf>
    <xf numFmtId="165" fontId="5" fillId="0" borderId="40" xfId="1" applyFont="1" applyFill="1" applyBorder="1" applyAlignment="1">
      <alignment vertical="center"/>
    </xf>
    <xf numFmtId="165" fontId="19" fillId="0" borderId="46" xfId="1" applyFont="1" applyFill="1" applyBorder="1" applyAlignment="1">
      <alignment horizontal="center" vertical="center"/>
    </xf>
    <xf numFmtId="165" fontId="19" fillId="0" borderId="77" xfId="1" applyFont="1" applyFill="1" applyBorder="1" applyAlignment="1">
      <alignment horizontal="center" vertical="center"/>
    </xf>
    <xf numFmtId="165" fontId="19" fillId="0" borderId="83" xfId="1" applyFont="1" applyFill="1" applyBorder="1" applyAlignment="1">
      <alignment horizontal="center" vertical="center"/>
    </xf>
    <xf numFmtId="165" fontId="5" fillId="0" borderId="0" xfId="1" applyFont="1" applyAlignment="1"/>
    <xf numFmtId="0" fontId="27" fillId="0" borderId="50" xfId="5" applyBorder="1"/>
    <xf numFmtId="0" fontId="27" fillId="0" borderId="49" xfId="5" applyBorder="1"/>
    <xf numFmtId="49" fontId="27" fillId="0" borderId="49" xfId="5" applyNumberFormat="1" applyBorder="1" applyAlignment="1">
      <alignment horizontal="center"/>
    </xf>
    <xf numFmtId="0" fontId="27" fillId="0" borderId="49" xfId="5" applyBorder="1" applyAlignment="1">
      <alignment horizontal="left" wrapText="1"/>
    </xf>
    <xf numFmtId="0" fontId="27" fillId="0" borderId="58" xfId="5" applyBorder="1"/>
    <xf numFmtId="0" fontId="0" fillId="0" borderId="0" xfId="0"/>
    <xf numFmtId="0" fontId="27" fillId="0" borderId="0" xfId="5"/>
    <xf numFmtId="0" fontId="27" fillId="0" borderId="51" xfId="5" applyBorder="1"/>
    <xf numFmtId="0" fontId="27" fillId="0" borderId="0" xfId="5" applyBorder="1"/>
    <xf numFmtId="49" fontId="27" fillId="0" borderId="0" xfId="5" applyNumberFormat="1" applyBorder="1" applyAlignment="1">
      <alignment horizontal="center"/>
    </xf>
    <xf numFmtId="0" fontId="27" fillId="0" borderId="0" xfId="5" applyBorder="1" applyAlignment="1">
      <alignment horizontal="left" wrapText="1"/>
    </xf>
    <xf numFmtId="0" fontId="27" fillId="0" borderId="57" xfId="5" applyBorder="1"/>
    <xf numFmtId="0" fontId="45" fillId="0" borderId="0" xfId="5" applyFont="1" applyBorder="1"/>
    <xf numFmtId="0" fontId="45" fillId="0" borderId="57" xfId="5" applyFont="1" applyBorder="1"/>
    <xf numFmtId="0" fontId="46" fillId="0" borderId="0" xfId="0" applyFont="1"/>
    <xf numFmtId="0" fontId="45" fillId="0" borderId="0" xfId="5" applyFont="1"/>
    <xf numFmtId="0" fontId="48" fillId="0" borderId="49" xfId="1" applyNumberFormat="1" applyFont="1" applyFill="1" applyBorder="1" applyAlignment="1" applyProtection="1">
      <alignment vertical="center"/>
    </xf>
    <xf numFmtId="0" fontId="48" fillId="0" borderId="0" xfId="1" applyNumberFormat="1" applyFont="1" applyFill="1" applyBorder="1" applyAlignment="1" applyProtection="1">
      <alignment vertical="center"/>
    </xf>
    <xf numFmtId="0" fontId="42" fillId="0" borderId="0" xfId="0" applyNumberFormat="1" applyFont="1" applyBorder="1"/>
    <xf numFmtId="0" fontId="49" fillId="0" borderId="0" xfId="1" applyNumberFormat="1" applyFont="1" applyFill="1" applyBorder="1" applyAlignment="1" applyProtection="1">
      <alignment vertical="center"/>
    </xf>
    <xf numFmtId="0" fontId="50" fillId="0" borderId="0" xfId="5" applyFont="1" applyBorder="1"/>
    <xf numFmtId="0" fontId="50" fillId="0" borderId="57" xfId="5" applyFont="1" applyBorder="1"/>
    <xf numFmtId="0" fontId="42" fillId="0" borderId="0" xfId="0" applyFont="1"/>
    <xf numFmtId="0" fontId="50" fillId="0" borderId="0" xfId="5" applyFont="1"/>
    <xf numFmtId="0" fontId="8" fillId="0" borderId="0" xfId="1" applyNumberFormat="1" applyFont="1" applyFill="1" applyBorder="1" applyAlignment="1" applyProtection="1">
      <alignment horizontal="center" vertical="center"/>
    </xf>
    <xf numFmtId="0" fontId="51" fillId="0" borderId="0" xfId="1" applyNumberFormat="1" applyFont="1" applyFill="1" applyBorder="1" applyAlignment="1" applyProtection="1">
      <alignment horizontal="center" vertical="center"/>
    </xf>
    <xf numFmtId="0" fontId="40" fillId="0" borderId="0" xfId="5" applyFont="1"/>
    <xf numFmtId="49" fontId="8" fillId="10" borderId="82" xfId="5" applyNumberFormat="1" applyFont="1" applyFill="1" applyBorder="1" applyAlignment="1">
      <alignment horizontal="center" vertical="center"/>
    </xf>
    <xf numFmtId="49" fontId="52" fillId="10" borderId="83" xfId="5" applyNumberFormat="1" applyFont="1" applyFill="1" applyBorder="1" applyAlignment="1">
      <alignment horizontal="left" vertical="center" wrapText="1"/>
    </xf>
    <xf numFmtId="0" fontId="8" fillId="10" borderId="83" xfId="5" applyFont="1" applyFill="1" applyBorder="1" applyAlignment="1">
      <alignment horizontal="left" vertical="center" wrapText="1"/>
    </xf>
    <xf numFmtId="168" fontId="8" fillId="10" borderId="83" xfId="5" applyNumberFormat="1" applyFont="1" applyFill="1" applyBorder="1" applyAlignment="1">
      <alignment horizontal="center" vertical="center"/>
    </xf>
    <xf numFmtId="4" fontId="8" fillId="10" borderId="90" xfId="1" applyNumberFormat="1" applyFont="1" applyFill="1" applyBorder="1" applyAlignment="1">
      <alignment horizontal="right" vertical="center"/>
    </xf>
    <xf numFmtId="4" fontId="8" fillId="10" borderId="84" xfId="1" applyNumberFormat="1" applyFont="1" applyFill="1" applyBorder="1" applyAlignment="1">
      <alignment horizontal="right" vertical="center"/>
    </xf>
    <xf numFmtId="4" fontId="8" fillId="10" borderId="87" xfId="1" applyNumberFormat="1" applyFont="1" applyFill="1" applyBorder="1" applyAlignment="1">
      <alignment vertical="center"/>
    </xf>
    <xf numFmtId="0" fontId="53" fillId="10" borderId="85" xfId="5" applyFont="1" applyFill="1" applyBorder="1" applyAlignment="1">
      <alignment horizontal="center" vertical="center"/>
    </xf>
    <xf numFmtId="0" fontId="53" fillId="10" borderId="90" xfId="5" applyFont="1" applyFill="1" applyBorder="1" applyAlignment="1">
      <alignment horizontal="center" vertical="center"/>
    </xf>
    <xf numFmtId="0" fontId="53" fillId="10" borderId="87" xfId="5" applyFont="1" applyFill="1" applyBorder="1" applyAlignment="1">
      <alignment horizontal="center" vertical="center"/>
    </xf>
    <xf numFmtId="0" fontId="51" fillId="10" borderId="90" xfId="1" applyNumberFormat="1" applyFont="1" applyFill="1" applyBorder="1" applyAlignment="1" applyProtection="1">
      <alignment horizontal="center" vertical="center"/>
    </xf>
    <xf numFmtId="0" fontId="51" fillId="10" borderId="87" xfId="1" applyNumberFormat="1" applyFont="1" applyFill="1" applyBorder="1" applyAlignment="1" applyProtection="1">
      <alignment horizontal="center" vertical="center"/>
    </xf>
    <xf numFmtId="0" fontId="53" fillId="10" borderId="86" xfId="5" applyFont="1" applyFill="1" applyBorder="1" applyAlignment="1">
      <alignment horizontal="center" vertical="center"/>
    </xf>
    <xf numFmtId="0" fontId="53" fillId="10" borderId="85" xfId="5" applyFont="1" applyFill="1" applyBorder="1"/>
    <xf numFmtId="0" fontId="53" fillId="10" borderId="90" xfId="5" applyFont="1" applyFill="1" applyBorder="1"/>
    <xf numFmtId="0" fontId="53" fillId="10" borderId="0" xfId="5" applyFont="1" applyFill="1" applyBorder="1"/>
    <xf numFmtId="49" fontId="8" fillId="10" borderId="85" xfId="5" applyNumberFormat="1" applyFont="1" applyFill="1" applyBorder="1" applyAlignment="1">
      <alignment horizontal="center" vertical="center"/>
    </xf>
    <xf numFmtId="49" fontId="52" fillId="10" borderId="86" xfId="5" applyNumberFormat="1" applyFont="1" applyFill="1" applyBorder="1" applyAlignment="1">
      <alignment horizontal="left" vertical="center" wrapText="1"/>
    </xf>
    <xf numFmtId="0" fontId="8" fillId="10" borderId="86" xfId="5" applyFont="1" applyFill="1" applyBorder="1" applyAlignment="1">
      <alignment horizontal="left" vertical="center" wrapText="1"/>
    </xf>
    <xf numFmtId="0" fontId="8" fillId="10" borderId="86" xfId="5" applyFont="1" applyFill="1" applyBorder="1" applyAlignment="1">
      <alignment horizontal="center" vertical="center"/>
    </xf>
    <xf numFmtId="4" fontId="8" fillId="10" borderId="86" xfId="1" applyNumberFormat="1" applyFont="1" applyFill="1" applyBorder="1" applyAlignment="1">
      <alignment horizontal="right" vertical="center"/>
    </xf>
    <xf numFmtId="0" fontId="51" fillId="10" borderId="85" xfId="1" applyNumberFormat="1" applyFont="1" applyFill="1" applyBorder="1" applyAlignment="1" applyProtection="1">
      <alignment horizontal="center" vertical="center"/>
    </xf>
    <xf numFmtId="0" fontId="51" fillId="10" borderId="86" xfId="1" applyNumberFormat="1" applyFont="1" applyFill="1" applyBorder="1" applyAlignment="1" applyProtection="1">
      <alignment horizontal="center" vertical="center"/>
    </xf>
    <xf numFmtId="0" fontId="53" fillId="10" borderId="87" xfId="5" applyFont="1" applyFill="1" applyBorder="1"/>
    <xf numFmtId="0" fontId="50" fillId="11" borderId="40" xfId="5" applyFont="1" applyFill="1" applyBorder="1" applyAlignment="1">
      <alignment horizontal="center" vertical="center"/>
    </xf>
    <xf numFmtId="49" fontId="50" fillId="11" borderId="40" xfId="5" applyNumberFormat="1" applyFont="1" applyFill="1" applyBorder="1" applyAlignment="1">
      <alignment horizontal="center" vertical="center"/>
    </xf>
    <xf numFmtId="0" fontId="50" fillId="11" borderId="48" xfId="3" applyFont="1" applyFill="1" applyBorder="1" applyAlignment="1">
      <alignment horizontal="left" vertical="center" wrapText="1"/>
    </xf>
    <xf numFmtId="0" fontId="50" fillId="11" borderId="48" xfId="3" applyFont="1" applyFill="1" applyBorder="1" applyAlignment="1">
      <alignment horizontal="center" vertical="center" wrapText="1"/>
    </xf>
    <xf numFmtId="169" fontId="37" fillId="11" borderId="40" xfId="5" applyNumberFormat="1" applyFont="1" applyFill="1" applyBorder="1" applyAlignment="1">
      <alignment horizontal="center" vertical="center"/>
    </xf>
    <xf numFmtId="170" fontId="50" fillId="11" borderId="40" xfId="12" applyNumberFormat="1" applyFont="1" applyFill="1" applyBorder="1" applyAlignment="1">
      <alignment horizontal="center" vertical="center" wrapText="1"/>
    </xf>
    <xf numFmtId="170" fontId="50" fillId="11" borderId="54" xfId="5" applyNumberFormat="1" applyFont="1" applyFill="1" applyBorder="1" applyAlignment="1">
      <alignment horizontal="center" vertical="center"/>
    </xf>
    <xf numFmtId="49" fontId="50" fillId="11" borderId="48" xfId="5" applyNumberFormat="1" applyFont="1" applyFill="1" applyBorder="1" applyAlignment="1">
      <alignment horizontal="center" vertical="center"/>
    </xf>
    <xf numFmtId="169" fontId="37" fillId="11" borderId="48" xfId="5" applyNumberFormat="1" applyFont="1" applyFill="1" applyBorder="1" applyAlignment="1">
      <alignment horizontal="center" vertical="center"/>
    </xf>
    <xf numFmtId="0" fontId="50" fillId="14" borderId="85" xfId="5" applyFont="1" applyFill="1" applyBorder="1" applyAlignment="1">
      <alignment horizontal="center" vertical="center"/>
    </xf>
    <xf numFmtId="0" fontId="50" fillId="14" borderId="86" xfId="5" applyFont="1" applyFill="1" applyBorder="1" applyAlignment="1">
      <alignment horizontal="center" vertical="center"/>
    </xf>
    <xf numFmtId="49" fontId="50" fillId="14" borderId="86" xfId="5" applyNumberFormat="1" applyFont="1" applyFill="1" applyBorder="1" applyAlignment="1">
      <alignment horizontal="center" vertical="center"/>
    </xf>
    <xf numFmtId="0" fontId="53" fillId="14" borderId="86" xfId="3" applyFont="1" applyFill="1" applyBorder="1" applyAlignment="1">
      <alignment horizontal="left" vertical="center" wrapText="1"/>
    </xf>
    <xf numFmtId="0" fontId="50" fillId="14" borderId="86" xfId="3" applyFont="1" applyFill="1" applyBorder="1" applyAlignment="1">
      <alignment horizontal="center" vertical="center" wrapText="1"/>
    </xf>
    <xf numFmtId="169" fontId="37" fillId="14" borderId="86" xfId="5" applyNumberFormat="1" applyFont="1" applyFill="1" applyBorder="1" applyAlignment="1">
      <alignment horizontal="center" vertical="center"/>
    </xf>
    <xf numFmtId="170" fontId="50" fillId="14" borderId="86" xfId="12" applyNumberFormat="1" applyFont="1" applyFill="1" applyBorder="1" applyAlignment="1">
      <alignment horizontal="center" vertical="center" wrapText="1"/>
    </xf>
    <xf numFmtId="170" fontId="50" fillId="14" borderId="87" xfId="5" applyNumberFormat="1" applyFont="1" applyFill="1" applyBorder="1" applyAlignment="1">
      <alignment horizontal="center" vertical="center"/>
    </xf>
    <xf numFmtId="0" fontId="50" fillId="11" borderId="0" xfId="5" applyFont="1" applyFill="1" applyBorder="1" applyAlignment="1">
      <alignment horizontal="center" vertical="center"/>
    </xf>
    <xf numFmtId="49" fontId="50" fillId="11" borderId="0" xfId="5" applyNumberFormat="1" applyFont="1" applyFill="1" applyBorder="1" applyAlignment="1">
      <alignment horizontal="center" vertical="center"/>
    </xf>
    <xf numFmtId="0" fontId="50" fillId="11" borderId="0" xfId="3" applyFont="1" applyFill="1" applyBorder="1" applyAlignment="1">
      <alignment horizontal="left" vertical="center" wrapText="1"/>
    </xf>
    <xf numFmtId="0" fontId="50" fillId="11" borderId="0" xfId="3" applyFont="1" applyFill="1" applyBorder="1" applyAlignment="1">
      <alignment horizontal="center" vertical="center" wrapText="1"/>
    </xf>
    <xf numFmtId="169" fontId="37" fillId="11" borderId="0" xfId="5" applyNumberFormat="1" applyFont="1" applyFill="1" applyBorder="1" applyAlignment="1">
      <alignment horizontal="center" vertical="center"/>
    </xf>
    <xf numFmtId="170" fontId="50" fillId="11" borderId="0" xfId="12" applyNumberFormat="1" applyFont="1" applyFill="1" applyBorder="1" applyAlignment="1">
      <alignment horizontal="center" vertical="center" wrapText="1"/>
    </xf>
    <xf numFmtId="170" fontId="50" fillId="11" borderId="0" xfId="5" applyNumberFormat="1" applyFont="1" applyFill="1" applyBorder="1" applyAlignment="1">
      <alignment horizontal="center" vertical="center"/>
    </xf>
    <xf numFmtId="0" fontId="53" fillId="14" borderId="85" xfId="5" applyFont="1" applyFill="1" applyBorder="1" applyAlignment="1">
      <alignment horizontal="center"/>
    </xf>
    <xf numFmtId="49" fontId="50" fillId="14" borderId="86" xfId="5" applyNumberFormat="1" applyFont="1" applyFill="1" applyBorder="1" applyAlignment="1">
      <alignment horizontal="center"/>
    </xf>
    <xf numFmtId="169" fontId="54" fillId="14" borderId="86" xfId="5" applyNumberFormat="1" applyFont="1" applyFill="1" applyBorder="1" applyAlignment="1">
      <alignment horizontal="center" vertical="center"/>
    </xf>
    <xf numFmtId="4" fontId="53" fillId="14" borderId="86" xfId="5" applyNumberFormat="1" applyFont="1" applyFill="1" applyBorder="1" applyAlignment="1">
      <alignment horizontal="center" vertical="center"/>
    </xf>
    <xf numFmtId="170" fontId="53" fillId="14" borderId="87" xfId="5" applyNumberFormat="1" applyFont="1" applyFill="1" applyBorder="1" applyAlignment="1">
      <alignment horizontal="center" vertical="center"/>
    </xf>
    <xf numFmtId="9" fontId="42" fillId="10" borderId="85" xfId="2" applyFont="1" applyFill="1" applyBorder="1" applyAlignment="1">
      <alignment horizontal="center"/>
    </xf>
    <xf numFmtId="165" fontId="42" fillId="10" borderId="87" xfId="12" applyFont="1" applyFill="1" applyBorder="1" applyAlignment="1">
      <alignment horizontal="center"/>
    </xf>
    <xf numFmtId="43" fontId="53" fillId="10" borderId="85" xfId="5" applyNumberFormat="1" applyFont="1" applyFill="1" applyBorder="1"/>
    <xf numFmtId="4" fontId="50" fillId="10" borderId="86" xfId="5" applyNumberFormat="1" applyFont="1" applyFill="1" applyBorder="1"/>
    <xf numFmtId="165" fontId="53" fillId="10" borderId="87" xfId="5" applyNumberFormat="1" applyFont="1" applyFill="1" applyBorder="1"/>
    <xf numFmtId="9" fontId="42" fillId="10" borderId="86" xfId="2" applyFont="1" applyFill="1" applyBorder="1" applyAlignment="1">
      <alignment horizontal="center"/>
    </xf>
    <xf numFmtId="9" fontId="55" fillId="0" borderId="0" xfId="5" applyNumberFormat="1" applyFont="1"/>
    <xf numFmtId="43" fontId="40" fillId="0" borderId="0" xfId="5" applyNumberFormat="1" applyFont="1"/>
    <xf numFmtId="9" fontId="42" fillId="10" borderId="0" xfId="2" applyFont="1" applyFill="1" applyBorder="1" applyAlignment="1">
      <alignment horizontal="center"/>
    </xf>
    <xf numFmtId="165" fontId="42" fillId="10" borderId="57" xfId="12" applyFont="1" applyFill="1" applyBorder="1" applyAlignment="1">
      <alignment horizontal="center"/>
    </xf>
    <xf numFmtId="9" fontId="42" fillId="10" borderId="51" xfId="2" applyFont="1" applyFill="1" applyBorder="1" applyAlignment="1">
      <alignment horizontal="center"/>
    </xf>
    <xf numFmtId="43" fontId="53" fillId="10" borderId="51" xfId="5" applyNumberFormat="1" applyFont="1" applyFill="1" applyBorder="1"/>
    <xf numFmtId="4" fontId="50" fillId="10" borderId="0" xfId="5" applyNumberFormat="1" applyFont="1" applyFill="1" applyBorder="1"/>
    <xf numFmtId="165" fontId="53" fillId="10" borderId="57" xfId="5" applyNumberFormat="1" applyFont="1" applyFill="1" applyBorder="1"/>
    <xf numFmtId="0" fontId="53" fillId="10" borderId="57" xfId="5" applyFont="1" applyFill="1" applyBorder="1"/>
    <xf numFmtId="0" fontId="56" fillId="14" borderId="85" xfId="5" applyFont="1" applyFill="1" applyBorder="1"/>
    <xf numFmtId="0" fontId="56" fillId="14" borderId="86" xfId="5" applyFont="1" applyFill="1" applyBorder="1"/>
    <xf numFmtId="49" fontId="56" fillId="14" borderId="86" xfId="5" applyNumberFormat="1" applyFont="1" applyFill="1" applyBorder="1" applyAlignment="1">
      <alignment horizontal="center"/>
    </xf>
    <xf numFmtId="0" fontId="39" fillId="14" borderId="86" xfId="5" applyFont="1" applyFill="1" applyBorder="1" applyAlignment="1">
      <alignment horizontal="left" wrapText="1"/>
    </xf>
    <xf numFmtId="170" fontId="4" fillId="14" borderId="87" xfId="5" applyNumberFormat="1" applyFont="1" applyFill="1" applyBorder="1" applyAlignment="1">
      <alignment horizontal="center"/>
    </xf>
    <xf numFmtId="0" fontId="30" fillId="0" borderId="0" xfId="5" applyFont="1" applyBorder="1"/>
    <xf numFmtId="4" fontId="57" fillId="11" borderId="0" xfId="3" applyNumberFormat="1" applyFont="1" applyFill="1" applyBorder="1"/>
    <xf numFmtId="4" fontId="57" fillId="0" borderId="0" xfId="3" applyNumberFormat="1" applyFont="1" applyFill="1" applyBorder="1"/>
    <xf numFmtId="4" fontId="57" fillId="0" borderId="57" xfId="3" applyNumberFormat="1" applyFont="1" applyFill="1" applyBorder="1"/>
    <xf numFmtId="165" fontId="40" fillId="11" borderId="0" xfId="5" applyNumberFormat="1" applyFont="1" applyFill="1" applyBorder="1"/>
    <xf numFmtId="170" fontId="27" fillId="0" borderId="0" xfId="5" applyNumberFormat="1"/>
    <xf numFmtId="0" fontId="27" fillId="0" borderId="60" xfId="5" applyBorder="1"/>
    <xf numFmtId="170" fontId="27" fillId="0" borderId="0" xfId="5" applyNumberFormat="1" applyBorder="1"/>
    <xf numFmtId="49" fontId="27" fillId="0" borderId="0" xfId="5" applyNumberFormat="1" applyAlignment="1">
      <alignment horizontal="center"/>
    </xf>
    <xf numFmtId="0" fontId="27" fillId="0" borderId="0" xfId="5" applyAlignment="1">
      <alignment horizontal="left" wrapText="1"/>
    </xf>
    <xf numFmtId="0" fontId="5" fillId="0" borderId="1" xfId="0" applyFont="1" applyBorder="1" applyAlignment="1">
      <alignment vertical="center"/>
    </xf>
    <xf numFmtId="0" fontId="5" fillId="0" borderId="0" xfId="0" applyFont="1" applyBorder="1" applyAlignment="1">
      <alignment vertical="center"/>
    </xf>
    <xf numFmtId="49" fontId="35" fillId="0" borderId="40" xfId="5" applyNumberFormat="1" applyFont="1" applyFill="1" applyBorder="1" applyAlignment="1">
      <alignment horizontal="center" vertical="center"/>
    </xf>
    <xf numFmtId="49" fontId="35" fillId="0" borderId="46" xfId="5" applyNumberFormat="1" applyFont="1" applyFill="1" applyBorder="1" applyAlignment="1">
      <alignment horizontal="center" vertical="center"/>
    </xf>
    <xf numFmtId="0" fontId="26" fillId="0" borderId="0" xfId="0" applyFont="1"/>
    <xf numFmtId="0" fontId="5" fillId="0" borderId="65" xfId="0" applyFont="1" applyBorder="1"/>
    <xf numFmtId="49" fontId="5" fillId="0" borderId="1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left" wrapText="1"/>
    </xf>
    <xf numFmtId="4" fontId="5" fillId="0" borderId="12" xfId="0" applyNumberFormat="1" applyFont="1" applyBorder="1" applyAlignment="1">
      <alignment vertical="center"/>
    </xf>
    <xf numFmtId="0" fontId="5" fillId="0" borderId="51" xfId="0" applyFont="1" applyBorder="1"/>
    <xf numFmtId="49" fontId="5" fillId="0" borderId="0" xfId="0" applyNumberFormat="1" applyFont="1" applyBorder="1" applyAlignment="1">
      <alignment horizontal="center" vertical="center"/>
    </xf>
    <xf numFmtId="4" fontId="5" fillId="0" borderId="9" xfId="0" applyNumberFormat="1" applyFont="1" applyBorder="1" applyAlignment="1">
      <alignment vertical="center"/>
    </xf>
    <xf numFmtId="49" fontId="58" fillId="3" borderId="41" xfId="0" applyNumberFormat="1" applyFont="1" applyFill="1" applyBorder="1" applyAlignment="1">
      <alignment horizontal="center" vertical="center"/>
    </xf>
    <xf numFmtId="49" fontId="19" fillId="3" borderId="42" xfId="0" applyNumberFormat="1" applyFont="1" applyFill="1" applyBorder="1" applyAlignment="1">
      <alignment horizontal="center" vertical="center"/>
    </xf>
    <xf numFmtId="0" fontId="58" fillId="3" borderId="42" xfId="0" applyFont="1" applyFill="1" applyBorder="1" applyAlignment="1">
      <alignment horizontal="center" vertical="center" wrapText="1"/>
    </xf>
    <xf numFmtId="0" fontId="58" fillId="3" borderId="42" xfId="0" applyFont="1" applyFill="1" applyBorder="1" applyAlignment="1">
      <alignment horizontal="center" vertical="center"/>
    </xf>
    <xf numFmtId="165" fontId="19" fillId="3" borderId="42" xfId="1" applyFont="1" applyFill="1" applyBorder="1" applyAlignment="1">
      <alignment horizontal="center" vertical="center"/>
    </xf>
    <xf numFmtId="4" fontId="58" fillId="3" borderId="42" xfId="0" applyNumberFormat="1" applyFont="1" applyFill="1" applyBorder="1" applyAlignment="1">
      <alignment horizontal="center" vertical="center"/>
    </xf>
    <xf numFmtId="4" fontId="58" fillId="3" borderId="43" xfId="0" applyNumberFormat="1" applyFont="1" applyFill="1" applyBorder="1" applyAlignment="1">
      <alignment horizontal="center" vertical="center"/>
    </xf>
    <xf numFmtId="0" fontId="26" fillId="0" borderId="0" xfId="0" applyFont="1" applyAlignment="1">
      <alignment vertical="center"/>
    </xf>
    <xf numFmtId="49" fontId="19" fillId="9" borderId="54" xfId="0" applyNumberFormat="1" applyFont="1" applyFill="1" applyBorder="1" applyAlignment="1">
      <alignment horizontal="center" vertical="center"/>
    </xf>
    <xf numFmtId="49" fontId="5" fillId="9" borderId="54" xfId="0" applyNumberFormat="1" applyFont="1" applyFill="1" applyBorder="1" applyAlignment="1">
      <alignment horizontal="center" vertical="center"/>
    </xf>
    <xf numFmtId="0" fontId="58" fillId="9" borderId="54" xfId="0" applyFont="1" applyFill="1" applyBorder="1" applyAlignment="1">
      <alignment horizontal="center" vertical="center"/>
    </xf>
    <xf numFmtId="165" fontId="19" fillId="9" borderId="54" xfId="1" applyFont="1" applyFill="1" applyBorder="1" applyAlignment="1">
      <alignment horizontal="center" vertical="center"/>
    </xf>
    <xf numFmtId="49" fontId="12" fillId="0" borderId="40" xfId="0" applyNumberFormat="1" applyFont="1" applyFill="1" applyBorder="1" applyAlignment="1">
      <alignment horizontal="center" vertical="center"/>
    </xf>
    <xf numFmtId="49" fontId="5" fillId="0" borderId="40" xfId="0" applyNumberFormat="1" applyFont="1" applyFill="1" applyBorder="1" applyAlignment="1">
      <alignment horizontal="center" vertical="center"/>
    </xf>
    <xf numFmtId="165" fontId="5" fillId="0" borderId="40" xfId="1" applyFont="1" applyFill="1" applyBorder="1" applyAlignment="1">
      <alignment horizontal="center" vertical="center"/>
    </xf>
    <xf numFmtId="49" fontId="5" fillId="9" borderId="40" xfId="0" applyNumberFormat="1" applyFont="1" applyFill="1" applyBorder="1" applyAlignment="1">
      <alignment horizontal="center" vertical="center"/>
    </xf>
    <xf numFmtId="0" fontId="19" fillId="9" borderId="48" xfId="0" applyFont="1" applyFill="1" applyBorder="1" applyAlignment="1">
      <alignment horizontal="left" vertical="center" wrapText="1"/>
    </xf>
    <xf numFmtId="0" fontId="5" fillId="9" borderId="48" xfId="0" applyFont="1" applyFill="1" applyBorder="1" applyAlignment="1">
      <alignment horizontal="center" vertical="center" wrapText="1"/>
    </xf>
    <xf numFmtId="49" fontId="30" fillId="9" borderId="44" xfId="3" applyNumberFormat="1" applyFont="1" applyFill="1" applyBorder="1" applyAlignment="1">
      <alignment horizontal="center" vertical="center"/>
    </xf>
    <xf numFmtId="0" fontId="35" fillId="9" borderId="40" xfId="3" applyFont="1" applyFill="1" applyBorder="1" applyAlignment="1">
      <alignment horizontal="center" vertical="center"/>
    </xf>
    <xf numFmtId="49" fontId="35" fillId="9" borderId="40" xfId="3" applyNumberFormat="1" applyFont="1" applyFill="1" applyBorder="1" applyAlignment="1">
      <alignment horizontal="center" vertical="center"/>
    </xf>
    <xf numFmtId="0" fontId="30" fillId="9" borderId="48" xfId="3" applyFont="1" applyFill="1" applyBorder="1" applyAlignment="1">
      <alignment horizontal="left" vertical="center" wrapText="1"/>
    </xf>
    <xf numFmtId="0" fontId="35" fillId="9" borderId="48" xfId="3" applyFont="1" applyFill="1" applyBorder="1" applyAlignment="1">
      <alignment horizontal="center" vertical="center" wrapText="1"/>
    </xf>
    <xf numFmtId="165" fontId="35" fillId="9" borderId="40" xfId="1" applyFont="1" applyFill="1" applyBorder="1" applyAlignment="1">
      <alignment horizontal="right" vertical="center"/>
    </xf>
    <xf numFmtId="165" fontId="35" fillId="9" borderId="40" xfId="1" applyFont="1" applyFill="1" applyBorder="1" applyAlignment="1">
      <alignment horizontal="left" vertical="center" wrapText="1"/>
    </xf>
    <xf numFmtId="49" fontId="30" fillId="9" borderId="40" xfId="3" applyNumberFormat="1" applyFont="1" applyFill="1" applyBorder="1" applyAlignment="1">
      <alignment horizontal="center" vertical="center"/>
    </xf>
    <xf numFmtId="0" fontId="30" fillId="9" borderId="48" xfId="3" applyFont="1" applyFill="1" applyBorder="1" applyAlignment="1">
      <alignment horizontal="center" vertical="center" wrapText="1"/>
    </xf>
    <xf numFmtId="49" fontId="35" fillId="0" borderId="44" xfId="3" applyNumberFormat="1" applyFont="1" applyFill="1" applyBorder="1" applyAlignment="1">
      <alignment horizontal="center" vertical="center"/>
    </xf>
    <xf numFmtId="49" fontId="35" fillId="0" borderId="40" xfId="3" applyNumberFormat="1" applyFont="1" applyFill="1" applyBorder="1" applyAlignment="1">
      <alignment horizontal="center" vertical="center"/>
    </xf>
    <xf numFmtId="165" fontId="35" fillId="0" borderId="40" xfId="1" applyFont="1" applyFill="1" applyBorder="1" applyAlignment="1">
      <alignment horizontal="right" vertical="center"/>
    </xf>
    <xf numFmtId="49" fontId="5" fillId="0" borderId="48" xfId="0" applyNumberFormat="1" applyFont="1" applyFill="1" applyBorder="1" applyAlignment="1">
      <alignment horizontal="center" vertical="center"/>
    </xf>
    <xf numFmtId="0" fontId="5" fillId="9" borderId="40" xfId="0" applyFont="1" applyFill="1" applyBorder="1" applyAlignment="1">
      <alignment horizontal="center" vertical="center" wrapText="1"/>
    </xf>
    <xf numFmtId="0" fontId="59" fillId="0" borderId="0" xfId="0" applyFont="1" applyAlignment="1">
      <alignment vertical="center"/>
    </xf>
    <xf numFmtId="49" fontId="26" fillId="0" borderId="0" xfId="0" applyNumberFormat="1" applyFont="1" applyAlignment="1">
      <alignment horizontal="center" vertical="center"/>
    </xf>
    <xf numFmtId="0" fontId="26" fillId="0" borderId="0" xfId="0" applyFont="1" applyAlignment="1">
      <alignment horizontal="left" wrapText="1"/>
    </xf>
    <xf numFmtId="165" fontId="5" fillId="0" borderId="0" xfId="1" applyFont="1" applyAlignment="1">
      <alignment vertical="center"/>
    </xf>
    <xf numFmtId="4" fontId="26" fillId="0" borderId="0" xfId="0" applyNumberFormat="1" applyFont="1" applyAlignment="1">
      <alignment horizontal="right" vertical="center"/>
    </xf>
    <xf numFmtId="4" fontId="26" fillId="0" borderId="0" xfId="0" applyNumberFormat="1" applyFont="1" applyAlignment="1">
      <alignment horizontal="right"/>
    </xf>
    <xf numFmtId="0" fontId="5" fillId="0" borderId="0" xfId="0" applyNumberFormat="1" applyFont="1" applyBorder="1"/>
    <xf numFmtId="0" fontId="11" fillId="0" borderId="0" xfId="0" applyNumberFormat="1" applyFont="1" applyBorder="1" applyAlignment="1">
      <alignment vertical="center"/>
    </xf>
    <xf numFmtId="0" fontId="7" fillId="0" borderId="86" xfId="0" applyNumberFormat="1" applyFont="1" applyBorder="1" applyAlignment="1">
      <alignment horizontal="center" vertical="center"/>
    </xf>
    <xf numFmtId="0" fontId="5" fillId="0" borderId="86" xfId="0" applyNumberFormat="1" applyFont="1" applyBorder="1" applyAlignment="1">
      <alignment horizontal="center" vertical="center"/>
    </xf>
    <xf numFmtId="0" fontId="5" fillId="0" borderId="87" xfId="0" applyNumberFormat="1" applyFont="1" applyBorder="1" applyAlignment="1">
      <alignment horizontal="center" vertical="center"/>
    </xf>
    <xf numFmtId="166" fontId="19" fillId="2" borderId="94" xfId="2" applyNumberFormat="1" applyFont="1" applyFill="1" applyBorder="1" applyAlignment="1">
      <alignment horizontal="center"/>
    </xf>
    <xf numFmtId="10" fontId="19" fillId="0" borderId="95" xfId="2" applyNumberFormat="1" applyFont="1" applyBorder="1" applyAlignment="1">
      <alignment horizontal="center" vertical="center" wrapText="1"/>
    </xf>
    <xf numFmtId="0" fontId="19" fillId="2" borderId="40" xfId="0" applyNumberFormat="1" applyFont="1" applyFill="1" applyBorder="1" applyAlignment="1">
      <alignment horizontal="right"/>
    </xf>
    <xf numFmtId="165" fontId="19" fillId="0" borderId="98" xfId="1" applyFont="1" applyBorder="1" applyAlignment="1">
      <alignment horizontal="center" vertical="center"/>
    </xf>
    <xf numFmtId="165" fontId="19" fillId="2" borderId="40" xfId="1" applyFont="1" applyFill="1" applyBorder="1" applyAlignment="1">
      <alignment horizontal="right"/>
    </xf>
    <xf numFmtId="166" fontId="19" fillId="2" borderId="100" xfId="2" applyNumberFormat="1" applyFont="1" applyFill="1" applyBorder="1" applyAlignment="1">
      <alignment horizontal="center"/>
    </xf>
    <xf numFmtId="166" fontId="19" fillId="2" borderId="99" xfId="2" applyNumberFormat="1" applyFont="1" applyFill="1" applyBorder="1" applyAlignment="1">
      <alignment horizontal="center"/>
    </xf>
    <xf numFmtId="164" fontId="19" fillId="0" borderId="101" xfId="4" applyFont="1" applyBorder="1" applyAlignment="1">
      <alignment horizontal="right" vertical="center" wrapText="1"/>
    </xf>
    <xf numFmtId="166" fontId="19" fillId="0" borderId="102" xfId="2" applyNumberFormat="1" applyFont="1" applyBorder="1" applyAlignment="1">
      <alignment horizontal="center" vertical="center" wrapText="1"/>
    </xf>
    <xf numFmtId="164" fontId="19" fillId="0" borderId="54" xfId="4" applyFont="1" applyBorder="1" applyAlignment="1">
      <alignment horizontal="right" vertical="center" wrapText="1"/>
    </xf>
    <xf numFmtId="10" fontId="19" fillId="0" borderId="54" xfId="0" applyNumberFormat="1" applyFont="1" applyBorder="1" applyAlignment="1">
      <alignment horizontal="center" vertical="center" wrapText="1"/>
    </xf>
    <xf numFmtId="10" fontId="19" fillId="0" borderId="103" xfId="0" applyNumberFormat="1" applyFont="1" applyBorder="1" applyAlignment="1">
      <alignment horizontal="center" vertical="center" wrapText="1"/>
    </xf>
    <xf numFmtId="164" fontId="5" fillId="0" borderId="104" xfId="4" applyFont="1" applyBorder="1" applyAlignment="1">
      <alignment horizontal="right"/>
    </xf>
    <xf numFmtId="164" fontId="5" fillId="0" borderId="105" xfId="4" applyFont="1" applyBorder="1" applyAlignment="1">
      <alignment horizontal="right"/>
    </xf>
    <xf numFmtId="164" fontId="5" fillId="0" borderId="48" xfId="4" applyFont="1" applyBorder="1" applyAlignment="1">
      <alignment horizontal="right"/>
    </xf>
    <xf numFmtId="14" fontId="11" fillId="0" borderId="0" xfId="0" applyNumberFormat="1" applyFont="1" applyBorder="1" applyAlignment="1">
      <alignment vertical="center"/>
    </xf>
    <xf numFmtId="0" fontId="6" fillId="0" borderId="49" xfId="0" applyNumberFormat="1" applyFont="1" applyBorder="1" applyAlignment="1">
      <alignment horizontal="right"/>
    </xf>
    <xf numFmtId="0" fontId="7" fillId="0" borderId="49" xfId="0" applyNumberFormat="1" applyFont="1" applyBorder="1" applyAlignment="1">
      <alignment horizontal="center" vertical="center" wrapText="1"/>
    </xf>
    <xf numFmtId="0" fontId="5" fillId="0" borderId="58" xfId="0" applyNumberFormat="1" applyFont="1" applyBorder="1" applyAlignment="1">
      <alignment horizontal="center" vertical="center"/>
    </xf>
    <xf numFmtId="0" fontId="5" fillId="0" borderId="51" xfId="0" applyNumberFormat="1" applyFont="1" applyBorder="1" applyAlignment="1">
      <alignment horizontal="center"/>
    </xf>
    <xf numFmtId="0" fontId="6" fillId="0" borderId="0" xfId="0" applyNumberFormat="1" applyFont="1" applyBorder="1" applyAlignment="1">
      <alignment horizontal="right"/>
    </xf>
    <xf numFmtId="0" fontId="5" fillId="0" borderId="57" xfId="0" applyNumberFormat="1" applyFont="1" applyBorder="1" applyAlignment="1">
      <alignment horizontal="center" vertical="center"/>
    </xf>
    <xf numFmtId="0" fontId="5" fillId="0" borderId="57" xfId="0" applyNumberFormat="1" applyFont="1" applyBorder="1"/>
    <xf numFmtId="166" fontId="19" fillId="2" borderId="107" xfId="2" applyNumberFormat="1" applyFont="1" applyFill="1" applyBorder="1" applyAlignment="1">
      <alignment horizontal="center"/>
    </xf>
    <xf numFmtId="166" fontId="19" fillId="2" borderId="108" xfId="2" applyNumberFormat="1" applyFont="1" applyFill="1" applyBorder="1" applyAlignment="1">
      <alignment horizontal="center"/>
    </xf>
    <xf numFmtId="10" fontId="19" fillId="0" borderId="109" xfId="0" applyNumberFormat="1" applyFont="1" applyBorder="1" applyAlignment="1">
      <alignment horizontal="center" vertical="center" wrapText="1"/>
    </xf>
    <xf numFmtId="10" fontId="19" fillId="0" borderId="67" xfId="0" applyNumberFormat="1" applyFont="1" applyBorder="1" applyAlignment="1">
      <alignment horizontal="center" vertical="center" wrapText="1"/>
    </xf>
    <xf numFmtId="164" fontId="5" fillId="0" borderId="88" xfId="4" applyFont="1" applyBorder="1" applyAlignment="1">
      <alignment horizontal="right"/>
    </xf>
    <xf numFmtId="0" fontId="19" fillId="0" borderId="110" xfId="0" applyNumberFormat="1" applyFont="1" applyBorder="1" applyAlignment="1">
      <alignment horizontal="center" vertical="center"/>
    </xf>
    <xf numFmtId="0" fontId="19" fillId="0" borderId="111" xfId="0" applyNumberFormat="1" applyFont="1" applyBorder="1" applyAlignment="1">
      <alignment horizontal="center" vertical="center"/>
    </xf>
    <xf numFmtId="4" fontId="10" fillId="0" borderId="0" xfId="0" applyNumberFormat="1" applyFont="1" applyAlignment="1">
      <alignment horizontal="center" wrapText="1"/>
    </xf>
    <xf numFmtId="0" fontId="24" fillId="0" borderId="0" xfId="0" applyFont="1" applyAlignment="1">
      <alignment horizontal="center" wrapText="1"/>
    </xf>
    <xf numFmtId="4" fontId="52" fillId="3" borderId="43" xfId="0" applyNumberFormat="1" applyFont="1" applyFill="1" applyBorder="1" applyAlignment="1">
      <alignment horizontal="center" vertical="center" wrapText="1"/>
    </xf>
    <xf numFmtId="0" fontId="24" fillId="0" borderId="0" xfId="0" applyFont="1" applyAlignment="1">
      <alignment horizontal="center" vertical="center" wrapText="1"/>
    </xf>
    <xf numFmtId="4" fontId="24" fillId="0" borderId="0" xfId="0" applyNumberFormat="1" applyFont="1" applyAlignment="1">
      <alignment horizontal="center" vertical="center" wrapText="1"/>
    </xf>
    <xf numFmtId="0" fontId="24" fillId="0" borderId="40" xfId="0" applyFont="1" applyBorder="1" applyAlignment="1">
      <alignment horizontal="center" vertical="center" wrapText="1"/>
    </xf>
    <xf numFmtId="0" fontId="60" fillId="0" borderId="40" xfId="0" applyFont="1" applyFill="1" applyBorder="1" applyAlignment="1">
      <alignment horizontal="center" wrapText="1"/>
    </xf>
    <xf numFmtId="0" fontId="0" fillId="0" borderId="0" xfId="0" applyBorder="1"/>
    <xf numFmtId="0" fontId="35" fillId="0" borderId="0" xfId="0" applyFont="1"/>
    <xf numFmtId="0" fontId="35" fillId="0" borderId="0" xfId="9" applyFont="1"/>
    <xf numFmtId="0" fontId="35" fillId="0" borderId="0" xfId="9" applyFont="1" applyFill="1"/>
    <xf numFmtId="0" fontId="0" fillId="0" borderId="0" xfId="0" applyAlignment="1"/>
    <xf numFmtId="0" fontId="0" fillId="0" borderId="0" xfId="0" applyAlignment="1">
      <alignment horizontal="center"/>
    </xf>
    <xf numFmtId="43" fontId="0" fillId="0" borderId="0" xfId="10" applyFont="1" applyAlignment="1">
      <alignment horizontal="right"/>
    </xf>
    <xf numFmtId="49" fontId="5" fillId="0" borderId="0" xfId="0" applyNumberFormat="1" applyFont="1"/>
    <xf numFmtId="4" fontId="5" fillId="0" borderId="0" xfId="0" applyNumberFormat="1" applyFont="1"/>
    <xf numFmtId="43" fontId="5" fillId="0" borderId="0" xfId="0" applyNumberFormat="1" applyFont="1"/>
    <xf numFmtId="43" fontId="5" fillId="0" borderId="0" xfId="0" applyNumberFormat="1" applyFont="1" applyAlignment="1">
      <alignment horizontal="center"/>
    </xf>
    <xf numFmtId="0" fontId="62" fillId="6" borderId="40" xfId="9" applyNumberFormat="1" applyFont="1" applyFill="1" applyBorder="1" applyAlignment="1" applyProtection="1">
      <alignment horizontal="center" vertical="center" wrapText="1"/>
    </xf>
    <xf numFmtId="0" fontId="62" fillId="6" borderId="40" xfId="9" applyNumberFormat="1" applyFont="1" applyFill="1" applyBorder="1" applyAlignment="1" applyProtection="1">
      <alignment horizontal="left" vertical="center"/>
    </xf>
    <xf numFmtId="0" fontId="63" fillId="0" borderId="40" xfId="9" applyFont="1" applyBorder="1" applyAlignment="1">
      <alignment horizontal="center" vertical="center" wrapText="1"/>
    </xf>
    <xf numFmtId="0" fontId="62" fillId="7" borderId="48" xfId="0" applyFont="1" applyFill="1" applyBorder="1" applyAlignment="1">
      <alignment horizontal="left" vertical="top"/>
    </xf>
    <xf numFmtId="0" fontId="64" fillId="7" borderId="48" xfId="0" applyFont="1" applyFill="1" applyBorder="1" applyAlignment="1">
      <alignment horizontal="left" vertical="top" wrapText="1"/>
    </xf>
    <xf numFmtId="0" fontId="64" fillId="7" borderId="48" xfId="0" applyFont="1" applyFill="1" applyBorder="1" applyAlignment="1">
      <alignment horizontal="center" vertical="top" wrapText="1"/>
    </xf>
    <xf numFmtId="43" fontId="64" fillId="7" borderId="48" xfId="10" applyFont="1" applyFill="1" applyBorder="1" applyAlignment="1">
      <alignment horizontal="right" vertical="top" wrapText="1"/>
    </xf>
    <xf numFmtId="0" fontId="62" fillId="14" borderId="40" xfId="0" applyFont="1" applyFill="1" applyBorder="1" applyAlignment="1">
      <alignment horizontal="left" vertical="top"/>
    </xf>
    <xf numFmtId="0" fontId="64" fillId="14" borderId="40" xfId="0" applyFont="1" applyFill="1" applyBorder="1" applyAlignment="1">
      <alignment horizontal="left" vertical="top" wrapText="1"/>
    </xf>
    <xf numFmtId="43" fontId="64" fillId="14" borderId="40" xfId="10" applyFont="1" applyFill="1" applyBorder="1" applyAlignment="1">
      <alignment horizontal="left" vertical="top" wrapText="1"/>
    </xf>
    <xf numFmtId="0" fontId="5" fillId="8" borderId="54" xfId="0" applyFont="1" applyFill="1" applyBorder="1" applyAlignment="1">
      <alignment horizontal="left" vertical="top" wrapText="1"/>
    </xf>
    <xf numFmtId="0" fontId="5" fillId="8" borderId="54" xfId="0" applyFont="1" applyFill="1" applyBorder="1" applyAlignment="1">
      <alignment horizontal="left" vertical="top"/>
    </xf>
    <xf numFmtId="0" fontId="5" fillId="0" borderId="61" xfId="0" applyFont="1" applyBorder="1" applyAlignment="1">
      <alignment wrapText="1"/>
    </xf>
    <xf numFmtId="0" fontId="5" fillId="8" borderId="54" xfId="0" applyFont="1" applyFill="1" applyBorder="1" applyAlignment="1">
      <alignment horizontal="center" vertical="top" wrapText="1"/>
    </xf>
    <xf numFmtId="43" fontId="5" fillId="8" borderId="54" xfId="10" applyFont="1" applyFill="1" applyBorder="1" applyAlignment="1">
      <alignment horizontal="center" vertical="top" wrapText="1"/>
    </xf>
    <xf numFmtId="43" fontId="5" fillId="8" borderId="54" xfId="10" applyFont="1" applyFill="1" applyBorder="1" applyAlignment="1">
      <alignment horizontal="right" vertical="top" wrapText="1"/>
    </xf>
    <xf numFmtId="0" fontId="5" fillId="8" borderId="40" xfId="0" applyFont="1" applyFill="1" applyBorder="1" applyAlignment="1">
      <alignment horizontal="left" vertical="top" wrapText="1"/>
    </xf>
    <xf numFmtId="0" fontId="5" fillId="8" borderId="40" xfId="0" applyFont="1" applyFill="1" applyBorder="1" applyAlignment="1">
      <alignment horizontal="left" vertical="top"/>
    </xf>
    <xf numFmtId="0" fontId="5" fillId="0" borderId="74" xfId="0" applyFont="1" applyBorder="1" applyAlignment="1">
      <alignment wrapText="1"/>
    </xf>
    <xf numFmtId="0" fontId="5" fillId="8" borderId="40" xfId="0" applyFont="1" applyFill="1" applyBorder="1" applyAlignment="1">
      <alignment horizontal="center" vertical="top" wrapText="1"/>
    </xf>
    <xf numFmtId="43" fontId="5" fillId="8" borderId="40" xfId="10" applyFont="1" applyFill="1" applyBorder="1" applyAlignment="1">
      <alignment horizontal="center" vertical="top" wrapText="1"/>
    </xf>
    <xf numFmtId="43" fontId="5" fillId="8" borderId="40" xfId="10" applyFont="1" applyFill="1" applyBorder="1" applyAlignment="1">
      <alignment horizontal="right" vertical="top" wrapText="1"/>
    </xf>
    <xf numFmtId="0" fontId="64" fillId="14" borderId="54" xfId="0" applyFont="1" applyFill="1" applyBorder="1" applyAlignment="1">
      <alignment horizontal="left" vertical="top" wrapText="1"/>
    </xf>
    <xf numFmtId="0" fontId="62" fillId="14" borderId="54" xfId="0" applyFont="1" applyFill="1" applyBorder="1" applyAlignment="1">
      <alignment horizontal="left" vertical="top"/>
    </xf>
    <xf numFmtId="0" fontId="64" fillId="14" borderId="54" xfId="0" applyFont="1" applyFill="1" applyBorder="1" applyAlignment="1">
      <alignment horizontal="center" vertical="top" wrapText="1"/>
    </xf>
    <xf numFmtId="43" fontId="64" fillId="14" borderId="54" xfId="10" applyFont="1" applyFill="1" applyBorder="1" applyAlignment="1">
      <alignment horizontal="right" vertical="top" wrapText="1"/>
    </xf>
    <xf numFmtId="0" fontId="62" fillId="7" borderId="77" xfId="0" applyFont="1" applyFill="1" applyBorder="1" applyAlignment="1">
      <alignment horizontal="left" vertical="top"/>
    </xf>
    <xf numFmtId="0" fontId="64" fillId="7" borderId="77" xfId="0" applyFont="1" applyFill="1" applyBorder="1" applyAlignment="1">
      <alignment horizontal="left" vertical="top" wrapText="1"/>
    </xf>
    <xf numFmtId="0" fontId="64" fillId="7" borderId="77" xfId="0" applyFont="1" applyFill="1" applyBorder="1" applyAlignment="1">
      <alignment horizontal="center" vertical="top" wrapText="1"/>
    </xf>
    <xf numFmtId="43" fontId="64" fillId="7" borderId="77" xfId="10" applyFont="1" applyFill="1" applyBorder="1" applyAlignment="1">
      <alignment horizontal="right" vertical="top" wrapText="1"/>
    </xf>
    <xf numFmtId="0" fontId="64" fillId="14" borderId="40" xfId="0" applyFont="1" applyFill="1" applyBorder="1" applyAlignment="1">
      <alignment horizontal="center" vertical="top" wrapText="1"/>
    </xf>
    <xf numFmtId="43" fontId="64" fillId="14" borderId="40" xfId="10" applyFont="1" applyFill="1" applyBorder="1" applyAlignment="1">
      <alignment horizontal="right" vertical="top" wrapText="1"/>
    </xf>
    <xf numFmtId="0" fontId="61" fillId="0" borderId="0" xfId="0" applyFont="1"/>
    <xf numFmtId="0" fontId="65" fillId="0" borderId="0" xfId="0" applyFont="1"/>
    <xf numFmtId="0" fontId="66" fillId="0" borderId="0" xfId="0" applyFont="1"/>
    <xf numFmtId="0" fontId="67" fillId="0" borderId="0" xfId="0" applyFont="1"/>
    <xf numFmtId="0" fontId="64" fillId="8" borderId="40" xfId="0" applyFont="1" applyFill="1" applyBorder="1" applyAlignment="1">
      <alignment horizontal="left" vertical="top"/>
    </xf>
    <xf numFmtId="0" fontId="65" fillId="0" borderId="0" xfId="0" applyFont="1" applyAlignment="1"/>
    <xf numFmtId="0" fontId="65" fillId="0" borderId="0" xfId="0" applyFont="1" applyAlignment="1">
      <alignment horizontal="center"/>
    </xf>
    <xf numFmtId="43" fontId="65" fillId="0" borderId="0" xfId="10" applyFont="1" applyAlignment="1">
      <alignment horizontal="right"/>
    </xf>
    <xf numFmtId="165" fontId="5" fillId="0" borderId="0" xfId="1" applyFont="1" applyAlignment="1">
      <alignment horizontal="center"/>
    </xf>
    <xf numFmtId="165" fontId="5" fillId="0" borderId="0" xfId="1" applyFont="1" applyAlignment="1">
      <alignment horizontal="center" vertical="center"/>
    </xf>
    <xf numFmtId="165" fontId="5" fillId="0" borderId="0" xfId="0" applyNumberFormat="1" applyFont="1" applyAlignment="1">
      <alignment horizontal="center" vertical="center"/>
    </xf>
    <xf numFmtId="49" fontId="19" fillId="9" borderId="53" xfId="0" applyNumberFormat="1" applyFont="1" applyFill="1" applyBorder="1" applyAlignment="1">
      <alignment horizontal="center" vertical="center"/>
    </xf>
    <xf numFmtId="0" fontId="19" fillId="9" borderId="54" xfId="0" applyFont="1" applyFill="1" applyBorder="1" applyAlignment="1">
      <alignment horizontal="left" vertical="center" wrapText="1"/>
    </xf>
    <xf numFmtId="0" fontId="5" fillId="0" borderId="48" xfId="0" applyFont="1" applyFill="1" applyBorder="1" applyAlignment="1">
      <alignment horizontal="left" vertical="center" wrapText="1"/>
    </xf>
    <xf numFmtId="0" fontId="5" fillId="0" borderId="48" xfId="0" applyFont="1" applyFill="1" applyBorder="1" applyAlignment="1">
      <alignment horizontal="center" vertical="center" wrapText="1"/>
    </xf>
    <xf numFmtId="4" fontId="5" fillId="0" borderId="40" xfId="0" applyNumberFormat="1" applyFont="1" applyFill="1" applyBorder="1" applyAlignment="1">
      <alignment horizontal="right" vertical="center" wrapText="1"/>
    </xf>
    <xf numFmtId="4" fontId="5" fillId="0" borderId="47" xfId="0" applyNumberFormat="1" applyFont="1" applyFill="1" applyBorder="1" applyAlignment="1">
      <alignment horizontal="right" vertical="center"/>
    </xf>
    <xf numFmtId="0" fontId="24" fillId="0" borderId="54" xfId="0" applyFont="1" applyBorder="1" applyAlignment="1">
      <alignment horizontal="center" vertical="center" wrapText="1"/>
    </xf>
    <xf numFmtId="0" fontId="72" fillId="15" borderId="40" xfId="0" applyFont="1" applyFill="1" applyBorder="1" applyAlignment="1">
      <alignment horizontal="center" vertical="center" wrapText="1"/>
    </xf>
    <xf numFmtId="0" fontId="59" fillId="15" borderId="0" xfId="0" applyFont="1" applyFill="1" applyAlignment="1">
      <alignment vertical="center"/>
    </xf>
    <xf numFmtId="0" fontId="59" fillId="15" borderId="0" xfId="0" applyFont="1" applyFill="1" applyAlignment="1"/>
    <xf numFmtId="0" fontId="24" fillId="0" borderId="40" xfId="0" applyFont="1" applyFill="1" applyBorder="1" applyAlignment="1">
      <alignment horizontal="center" vertical="center" wrapText="1"/>
    </xf>
    <xf numFmtId="0" fontId="26" fillId="0" borderId="0" xfId="0" applyFont="1" applyFill="1" applyAlignment="1">
      <alignment vertical="center"/>
    </xf>
    <xf numFmtId="0" fontId="26" fillId="0" borderId="0" xfId="0" applyFont="1" applyFill="1" applyAlignment="1"/>
    <xf numFmtId="0" fontId="35" fillId="0" borderId="40" xfId="0" applyFont="1" applyFill="1" applyBorder="1" applyAlignment="1">
      <alignment horizontal="center" vertical="center"/>
    </xf>
    <xf numFmtId="0" fontId="35" fillId="0" borderId="40" xfId="0" applyFont="1" applyFill="1" applyBorder="1" applyAlignment="1">
      <alignment horizontal="center" vertical="center" wrapText="1"/>
    </xf>
    <xf numFmtId="0" fontId="0" fillId="0" borderId="40" xfId="0" applyFill="1" applyBorder="1" applyAlignment="1">
      <alignment vertical="center" wrapText="1"/>
    </xf>
    <xf numFmtId="165" fontId="35" fillId="0" borderId="40" xfId="1" applyFont="1" applyFill="1" applyBorder="1" applyAlignment="1">
      <alignment horizontal="right" vertical="center" wrapText="1"/>
    </xf>
    <xf numFmtId="0" fontId="35" fillId="0" borderId="40" xfId="3" applyFont="1" applyFill="1" applyBorder="1" applyAlignment="1">
      <alignment horizontal="right" vertical="center" wrapText="1"/>
    </xf>
    <xf numFmtId="49" fontId="41" fillId="0" borderId="44" xfId="3" applyNumberFormat="1" applyFont="1" applyFill="1" applyBorder="1" applyAlignment="1">
      <alignment horizontal="center" vertical="center"/>
    </xf>
    <xf numFmtId="49" fontId="69" fillId="0" borderId="40" xfId="5" applyNumberFormat="1" applyFont="1" applyFill="1" applyBorder="1" applyAlignment="1">
      <alignment horizontal="center" vertical="center"/>
    </xf>
    <xf numFmtId="165" fontId="70" fillId="0" borderId="40" xfId="1" applyFont="1" applyFill="1" applyBorder="1" applyAlignment="1" applyProtection="1">
      <alignment horizontal="center" vertical="center" wrapText="1"/>
    </xf>
    <xf numFmtId="49" fontId="69" fillId="0" borderId="54" xfId="5" applyNumberFormat="1" applyFont="1" applyFill="1" applyBorder="1" applyAlignment="1">
      <alignment horizontal="center" vertical="center"/>
    </xf>
    <xf numFmtId="0" fontId="70" fillId="0" borderId="40" xfId="11" applyFont="1" applyFill="1" applyBorder="1" applyAlignment="1">
      <alignment horizontal="center" vertical="center"/>
    </xf>
    <xf numFmtId="49" fontId="71" fillId="0" borderId="53" xfId="3" applyNumberFormat="1" applyFont="1" applyFill="1" applyBorder="1" applyAlignment="1">
      <alignment horizontal="center" vertical="center"/>
    </xf>
    <xf numFmtId="49" fontId="62" fillId="0" borderId="54" xfId="0" applyNumberFormat="1" applyFont="1" applyFill="1" applyBorder="1" applyAlignment="1">
      <alignment horizontal="center" vertical="center"/>
    </xf>
    <xf numFmtId="0" fontId="71" fillId="0" borderId="54" xfId="0" applyFont="1" applyFill="1" applyBorder="1" applyAlignment="1">
      <alignment horizontal="center" vertical="center" wrapText="1"/>
    </xf>
    <xf numFmtId="0" fontId="62" fillId="0" borderId="77" xfId="0" applyFont="1" applyFill="1" applyBorder="1" applyAlignment="1">
      <alignment horizontal="left" vertical="center" wrapText="1"/>
    </xf>
    <xf numFmtId="0" fontId="19" fillId="0" borderId="77" xfId="0" applyFont="1" applyFill="1" applyBorder="1" applyAlignment="1">
      <alignment horizontal="center" vertical="center" wrapText="1"/>
    </xf>
    <xf numFmtId="165" fontId="30" fillId="0" borderId="54" xfId="1" applyFont="1" applyFill="1" applyBorder="1" applyAlignment="1">
      <alignment horizontal="right" vertical="center"/>
    </xf>
    <xf numFmtId="4" fontId="19" fillId="0" borderId="54" xfId="0" applyNumberFormat="1" applyFont="1" applyFill="1" applyBorder="1" applyAlignment="1">
      <alignment horizontal="right" vertical="center" wrapText="1"/>
    </xf>
    <xf numFmtId="165" fontId="30" fillId="0" borderId="55" xfId="1" applyFont="1" applyFill="1" applyBorder="1" applyAlignment="1">
      <alignment horizontal="right" vertical="center"/>
    </xf>
    <xf numFmtId="49" fontId="71" fillId="0" borderId="44" xfId="3" applyNumberFormat="1" applyFont="1" applyFill="1" applyBorder="1" applyAlignment="1">
      <alignment horizontal="center" vertical="center"/>
    </xf>
    <xf numFmtId="49" fontId="62" fillId="0" borderId="48" xfId="0" applyNumberFormat="1" applyFont="1" applyFill="1" applyBorder="1" applyAlignment="1">
      <alignment horizontal="center" vertical="center"/>
    </xf>
    <xf numFmtId="0" fontId="71" fillId="0" borderId="40" xfId="0" applyFont="1" applyFill="1" applyBorder="1" applyAlignment="1">
      <alignment horizontal="center" vertical="center" wrapText="1"/>
    </xf>
    <xf numFmtId="0" fontId="62" fillId="0" borderId="48" xfId="0" applyFont="1" applyFill="1" applyBorder="1" applyAlignment="1">
      <alignment horizontal="left" vertical="center" wrapText="1"/>
    </xf>
    <xf numFmtId="0" fontId="19" fillId="0" borderId="48" xfId="0" applyFont="1" applyFill="1" applyBorder="1" applyAlignment="1">
      <alignment horizontal="center" vertical="center" wrapText="1"/>
    </xf>
    <xf numFmtId="165" fontId="71" fillId="0" borderId="40" xfId="1" applyFont="1" applyFill="1" applyBorder="1" applyAlignment="1">
      <alignment horizontal="right" vertical="center"/>
    </xf>
    <xf numFmtId="4" fontId="19" fillId="0" borderId="40" xfId="0" applyNumberFormat="1" applyFont="1" applyFill="1" applyBorder="1" applyAlignment="1">
      <alignment horizontal="right" vertical="center" wrapText="1"/>
    </xf>
    <xf numFmtId="165" fontId="71" fillId="0" borderId="47" xfId="1" applyFont="1" applyFill="1" applyBorder="1" applyAlignment="1">
      <alignment horizontal="right" vertical="center"/>
    </xf>
    <xf numFmtId="49" fontId="69" fillId="0" borderId="48" xfId="5" applyNumberFormat="1" applyFont="1" applyFill="1" applyBorder="1" applyAlignment="1">
      <alignment horizontal="center" vertical="center"/>
    </xf>
    <xf numFmtId="49" fontId="71" fillId="0" borderId="40" xfId="3" applyNumberFormat="1" applyFont="1" applyFill="1" applyBorder="1" applyAlignment="1">
      <alignment horizontal="center" vertical="center"/>
    </xf>
    <xf numFmtId="49" fontId="19" fillId="0" borderId="48" xfId="0" applyNumberFormat="1" applyFont="1" applyFill="1" applyBorder="1" applyAlignment="1">
      <alignment horizontal="center" vertical="center"/>
    </xf>
    <xf numFmtId="49" fontId="30" fillId="0" borderId="40" xfId="5" applyNumberFormat="1" applyFont="1" applyFill="1" applyBorder="1" applyAlignment="1">
      <alignment horizontal="center" vertical="center"/>
    </xf>
    <xf numFmtId="0" fontId="71" fillId="0" borderId="40" xfId="3" applyFont="1" applyFill="1" applyBorder="1" applyAlignment="1">
      <alignment horizontal="left" vertical="center" wrapText="1"/>
    </xf>
    <xf numFmtId="165" fontId="30" fillId="0" borderId="40" xfId="1" applyFont="1" applyFill="1" applyBorder="1" applyAlignment="1">
      <alignment horizontal="right" vertical="center"/>
    </xf>
    <xf numFmtId="165" fontId="30" fillId="0" borderId="56" xfId="1" applyFont="1" applyFill="1" applyBorder="1" applyAlignment="1">
      <alignment horizontal="right" vertical="center"/>
    </xf>
    <xf numFmtId="165" fontId="70" fillId="0" borderId="54" xfId="1" applyFont="1" applyFill="1" applyBorder="1" applyAlignment="1" applyProtection="1">
      <alignment horizontal="center" vertical="center" wrapText="1"/>
    </xf>
    <xf numFmtId="49" fontId="71" fillId="0" borderId="40" xfId="5" applyNumberFormat="1" applyFont="1" applyFill="1" applyBorder="1" applyAlignment="1">
      <alignment horizontal="center" vertical="center"/>
    </xf>
    <xf numFmtId="0" fontId="35" fillId="0" borderId="40" xfId="5" applyFont="1" applyFill="1" applyBorder="1" applyAlignment="1">
      <alignment horizontal="center" vertical="center"/>
    </xf>
    <xf numFmtId="4" fontId="5" fillId="0" borderId="48" xfId="0" applyNumberFormat="1" applyFont="1" applyFill="1" applyBorder="1" applyAlignment="1">
      <alignment horizontal="right" vertical="center" wrapText="1"/>
    </xf>
    <xf numFmtId="0" fontId="30" fillId="0" borderId="40" xfId="3" applyFont="1" applyFill="1" applyBorder="1" applyAlignment="1">
      <alignment horizontal="center" vertical="center"/>
    </xf>
    <xf numFmtId="49" fontId="30" fillId="0" borderId="40" xfId="3" applyNumberFormat="1" applyFont="1" applyFill="1" applyBorder="1" applyAlignment="1">
      <alignment horizontal="center" vertical="center"/>
    </xf>
    <xf numFmtId="0" fontId="71" fillId="0" borderId="48" xfId="3" applyFont="1" applyFill="1" applyBorder="1" applyAlignment="1">
      <alignment horizontal="left" vertical="center" wrapText="1"/>
    </xf>
    <xf numFmtId="0" fontId="30" fillId="0" borderId="48" xfId="3" applyFont="1" applyFill="1" applyBorder="1" applyAlignment="1">
      <alignment horizontal="center" vertical="center" wrapText="1"/>
    </xf>
    <xf numFmtId="165" fontId="30" fillId="0" borderId="40" xfId="1" applyFont="1" applyFill="1" applyBorder="1" applyAlignment="1">
      <alignment horizontal="left" vertical="center" wrapText="1"/>
    </xf>
    <xf numFmtId="165" fontId="30" fillId="0" borderId="47" xfId="1" applyFont="1" applyFill="1" applyBorder="1" applyAlignment="1">
      <alignment horizontal="right" vertical="center"/>
    </xf>
    <xf numFmtId="49" fontId="19" fillId="0" borderId="40" xfId="0" applyNumberFormat="1" applyFont="1" applyFill="1" applyBorder="1" applyAlignment="1">
      <alignment horizontal="center" vertical="center"/>
    </xf>
    <xf numFmtId="0" fontId="30" fillId="0" borderId="40" xfId="0" applyFont="1" applyFill="1" applyBorder="1" applyAlignment="1">
      <alignment horizontal="left" vertical="top" wrapText="1"/>
    </xf>
    <xf numFmtId="49" fontId="62" fillId="0" borderId="40" xfId="0" applyNumberFormat="1" applyFont="1" applyFill="1" applyBorder="1" applyAlignment="1">
      <alignment horizontal="center" vertical="center"/>
    </xf>
    <xf numFmtId="165" fontId="19" fillId="13" borderId="54" xfId="1" applyFont="1" applyFill="1" applyBorder="1" applyAlignment="1">
      <alignment horizontal="center" vertical="center"/>
    </xf>
    <xf numFmtId="0" fontId="72" fillId="0" borderId="40" xfId="0" applyFont="1" applyFill="1" applyBorder="1" applyAlignment="1">
      <alignment horizontal="center" vertical="center" wrapText="1"/>
    </xf>
    <xf numFmtId="49" fontId="5" fillId="0" borderId="112" xfId="0" applyNumberFormat="1" applyFont="1" applyBorder="1"/>
    <xf numFmtId="4" fontId="10" fillId="0" borderId="87" xfId="0" applyNumberFormat="1" applyFont="1" applyBorder="1" applyAlignment="1">
      <alignment horizontal="center" wrapText="1"/>
    </xf>
    <xf numFmtId="49" fontId="5" fillId="0" borderId="113" xfId="0" applyNumberFormat="1" applyFont="1" applyBorder="1"/>
    <xf numFmtId="49" fontId="5" fillId="0" borderId="51" xfId="0" applyNumberFormat="1" applyFont="1" applyBorder="1"/>
    <xf numFmtId="0" fontId="5" fillId="0" borderId="0" xfId="0" applyFont="1" applyBorder="1" applyAlignment="1">
      <alignment horizontal="left" wrapText="1"/>
    </xf>
    <xf numFmtId="164" fontId="26" fillId="0" borderId="0" xfId="4" applyFont="1" applyAlignment="1">
      <alignment vertical="center"/>
    </xf>
    <xf numFmtId="164" fontId="59" fillId="0" borderId="0" xfId="0" applyNumberFormat="1" applyFont="1" applyAlignment="1">
      <alignment vertical="center"/>
    </xf>
    <xf numFmtId="43" fontId="26" fillId="0" borderId="0" xfId="0" applyNumberFormat="1" applyFont="1" applyAlignment="1"/>
    <xf numFmtId="165" fontId="19" fillId="2" borderId="0" xfId="0" applyNumberFormat="1" applyFont="1" applyFill="1" applyBorder="1" applyAlignment="1">
      <alignment horizontal="center"/>
    </xf>
    <xf numFmtId="43" fontId="73" fillId="16" borderId="0" xfId="0" applyNumberFormat="1" applyFont="1" applyFill="1" applyBorder="1" applyAlignment="1">
      <alignment horizontal="center"/>
    </xf>
    <xf numFmtId="165" fontId="19" fillId="0" borderId="17" xfId="1" applyFont="1" applyFill="1" applyBorder="1" applyAlignment="1">
      <alignment horizontal="right"/>
    </xf>
    <xf numFmtId="166" fontId="19" fillId="0" borderId="17" xfId="2" applyNumberFormat="1" applyFont="1" applyFill="1" applyBorder="1" applyAlignment="1">
      <alignment horizontal="center"/>
    </xf>
    <xf numFmtId="164" fontId="19" fillId="0" borderId="39" xfId="4" applyFont="1" applyFill="1" applyBorder="1" applyAlignment="1">
      <alignment wrapText="1"/>
    </xf>
    <xf numFmtId="43" fontId="19" fillId="0" borderId="40" xfId="0" applyNumberFormat="1" applyFont="1" applyFill="1" applyBorder="1" applyAlignment="1">
      <alignment horizontal="right"/>
    </xf>
    <xf numFmtId="165" fontId="19" fillId="0" borderId="40" xfId="1" applyFont="1" applyFill="1" applyBorder="1" applyAlignment="1">
      <alignment horizontal="right"/>
    </xf>
    <xf numFmtId="9" fontId="19" fillId="0" borderId="17" xfId="2" applyFont="1" applyFill="1" applyBorder="1" applyAlignment="1">
      <alignment horizontal="center"/>
    </xf>
    <xf numFmtId="164" fontId="19" fillId="0" borderId="39" xfId="4" applyFont="1" applyFill="1" applyBorder="1" applyAlignment="1">
      <alignment horizontal="right" wrapText="1"/>
    </xf>
    <xf numFmtId="10" fontId="19" fillId="0" borderId="39" xfId="2" applyNumberFormat="1" applyFont="1" applyFill="1" applyBorder="1" applyAlignment="1">
      <alignment horizontal="center" vertical="center" wrapText="1"/>
    </xf>
    <xf numFmtId="166" fontId="19" fillId="0" borderId="39" xfId="2" applyNumberFormat="1" applyFont="1" applyFill="1" applyBorder="1" applyAlignment="1">
      <alignment horizontal="center" vertical="center" wrapText="1"/>
    </xf>
    <xf numFmtId="164" fontId="19" fillId="0" borderId="39" xfId="4" applyFont="1" applyFill="1" applyBorder="1" applyAlignment="1">
      <alignment vertical="center" wrapText="1"/>
    </xf>
    <xf numFmtId="164" fontId="19" fillId="0" borderId="39" xfId="4" applyFont="1" applyFill="1" applyBorder="1" applyAlignment="1">
      <alignment horizontal="right" vertical="center" wrapText="1"/>
    </xf>
    <xf numFmtId="164" fontId="5" fillId="0" borderId="39" xfId="4" applyFont="1" applyFill="1" applyBorder="1" applyAlignment="1">
      <alignment horizontal="right"/>
    </xf>
    <xf numFmtId="164" fontId="19" fillId="0" borderId="73" xfId="4" applyFont="1" applyFill="1" applyBorder="1" applyAlignment="1">
      <alignment horizontal="right"/>
    </xf>
    <xf numFmtId="165" fontId="19" fillId="0" borderId="73" xfId="1" applyFont="1" applyFill="1" applyBorder="1" applyAlignment="1">
      <alignment horizontal="center" vertical="center"/>
    </xf>
    <xf numFmtId="164" fontId="19" fillId="0" borderId="73" xfId="4" applyFont="1" applyFill="1" applyBorder="1"/>
    <xf numFmtId="0" fontId="19" fillId="0" borderId="40" xfId="0" applyNumberFormat="1" applyFont="1" applyFill="1" applyBorder="1" applyAlignment="1">
      <alignment horizontal="right"/>
    </xf>
    <xf numFmtId="166" fontId="19" fillId="0" borderId="99" xfId="2" applyNumberFormat="1" applyFont="1" applyFill="1" applyBorder="1" applyAlignment="1">
      <alignment horizontal="center"/>
    </xf>
    <xf numFmtId="10" fontId="19" fillId="0" borderId="103" xfId="0" applyNumberFormat="1" applyFont="1" applyFill="1" applyBorder="1" applyAlignment="1">
      <alignment horizontal="center" vertical="center" wrapText="1"/>
    </xf>
    <xf numFmtId="164" fontId="19" fillId="0" borderId="54" xfId="4" applyFont="1" applyFill="1" applyBorder="1" applyAlignment="1">
      <alignment horizontal="right" vertical="center" wrapText="1"/>
    </xf>
    <xf numFmtId="10" fontId="19" fillId="0" borderId="54" xfId="0" applyNumberFormat="1" applyFont="1" applyFill="1" applyBorder="1" applyAlignment="1">
      <alignment horizontal="center" vertical="center" wrapText="1"/>
    </xf>
    <xf numFmtId="164" fontId="5" fillId="0" borderId="48" xfId="4" applyFont="1" applyFill="1" applyBorder="1" applyAlignment="1">
      <alignment horizontal="right"/>
    </xf>
    <xf numFmtId="0" fontId="19" fillId="0" borderId="110" xfId="0" applyNumberFormat="1" applyFont="1" applyFill="1" applyBorder="1" applyAlignment="1">
      <alignment horizontal="center" vertical="center"/>
    </xf>
    <xf numFmtId="0" fontId="74" fillId="0" borderId="0" xfId="0" applyFont="1" applyAlignment="1"/>
    <xf numFmtId="49" fontId="75" fillId="0" borderId="0" xfId="0" applyNumberFormat="1" applyFont="1" applyAlignment="1">
      <alignment horizontal="center" vertical="center"/>
    </xf>
    <xf numFmtId="0" fontId="75" fillId="0" borderId="0" xfId="0" applyFont="1" applyAlignment="1">
      <alignment horizontal="left" wrapText="1"/>
    </xf>
    <xf numFmtId="0" fontId="76" fillId="0" borderId="0" xfId="0" applyFont="1" applyAlignment="1">
      <alignment horizontal="left" vertical="center"/>
    </xf>
    <xf numFmtId="0" fontId="77" fillId="0" borderId="0" xfId="0" applyFont="1" applyAlignment="1">
      <alignment vertical="center"/>
    </xf>
    <xf numFmtId="0" fontId="77" fillId="0" borderId="0" xfId="0" applyFont="1" applyAlignment="1">
      <alignment horizontal="left" vertical="center"/>
    </xf>
    <xf numFmtId="0" fontId="24" fillId="0" borderId="0" xfId="0" applyFont="1" applyFill="1" applyAlignment="1">
      <alignment horizontal="center" wrapText="1"/>
    </xf>
    <xf numFmtId="165" fontId="19" fillId="0" borderId="54" xfId="1" applyFont="1" applyFill="1" applyBorder="1" applyAlignment="1">
      <alignment horizontal="center" vertical="center"/>
    </xf>
    <xf numFmtId="0" fontId="24" fillId="0" borderId="0" xfId="0" applyFont="1" applyFill="1" applyBorder="1" applyAlignment="1">
      <alignment horizontal="center" wrapText="1"/>
    </xf>
    <xf numFmtId="165" fontId="19" fillId="0" borderId="0" xfId="1" applyFont="1" applyFill="1" applyBorder="1" applyAlignment="1">
      <alignment horizontal="center" vertical="center"/>
    </xf>
    <xf numFmtId="14" fontId="5" fillId="0" borderId="8" xfId="0" applyNumberFormat="1" applyFont="1" applyBorder="1" applyAlignment="1">
      <alignment horizontal="left" wrapText="1"/>
    </xf>
    <xf numFmtId="14" fontId="26" fillId="0" borderId="0" xfId="0" applyNumberFormat="1" applyFont="1" applyBorder="1" applyAlignment="1"/>
    <xf numFmtId="14" fontId="5" fillId="0" borderId="57" xfId="0" applyNumberFormat="1" applyFont="1" applyBorder="1"/>
    <xf numFmtId="0" fontId="3" fillId="0" borderId="50" xfId="0" applyFont="1" applyBorder="1" applyAlignment="1">
      <alignment horizontal="center" vertical="center" wrapText="1"/>
    </xf>
    <xf numFmtId="0" fontId="26" fillId="0" borderId="49" xfId="0" applyFont="1" applyBorder="1" applyAlignment="1"/>
    <xf numFmtId="0" fontId="26" fillId="0" borderId="58" xfId="0" applyFont="1" applyBorder="1" applyAlignment="1"/>
    <xf numFmtId="4" fontId="5" fillId="0" borderId="6" xfId="0" applyNumberFormat="1" applyFont="1" applyBorder="1" applyAlignment="1">
      <alignment horizontal="left" wrapText="1"/>
    </xf>
    <xf numFmtId="0" fontId="5" fillId="0" borderId="7" xfId="0" applyFont="1" applyBorder="1"/>
    <xf numFmtId="0" fontId="5" fillId="0" borderId="62" xfId="0" applyFont="1" applyBorder="1"/>
    <xf numFmtId="4" fontId="5" fillId="0" borderId="79" xfId="0" applyNumberFormat="1" applyFont="1" applyBorder="1" applyAlignment="1">
      <alignment horizontal="left"/>
    </xf>
    <xf numFmtId="0" fontId="5" fillId="0" borderId="80" xfId="0" applyFont="1" applyBorder="1"/>
    <xf numFmtId="0" fontId="5" fillId="0" borderId="81" xfId="0" applyFont="1" applyBorder="1"/>
    <xf numFmtId="4" fontId="5" fillId="0" borderId="66" xfId="0" applyNumberFormat="1" applyFont="1" applyBorder="1" applyAlignment="1">
      <alignment horizontal="center" vertical="center"/>
    </xf>
    <xf numFmtId="4" fontId="5" fillId="0" borderId="59" xfId="0" applyNumberFormat="1" applyFont="1" applyBorder="1" applyAlignment="1">
      <alignment horizontal="center" vertical="center"/>
    </xf>
    <xf numFmtId="0" fontId="5" fillId="0" borderId="52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/>
    </xf>
    <xf numFmtId="0" fontId="16" fillId="0" borderId="49" xfId="0" applyNumberFormat="1" applyFont="1" applyBorder="1" applyAlignment="1">
      <alignment horizontal="left" vertical="center" wrapText="1"/>
    </xf>
    <xf numFmtId="0" fontId="0" fillId="0" borderId="49" xfId="0" applyNumberFormat="1" applyFont="1" applyBorder="1" applyAlignment="1"/>
    <xf numFmtId="0" fontId="16" fillId="0" borderId="0" xfId="0" applyNumberFormat="1" applyFont="1" applyBorder="1" applyAlignment="1">
      <alignment horizontal="left" vertical="center" wrapText="1"/>
    </xf>
    <xf numFmtId="0" fontId="0" fillId="0" borderId="0" xfId="0" applyNumberFormat="1" applyFont="1" applyBorder="1" applyAlignment="1"/>
    <xf numFmtId="0" fontId="11" fillId="0" borderId="51" xfId="0" applyNumberFormat="1" applyFont="1" applyBorder="1" applyAlignment="1">
      <alignment vertical="center"/>
    </xf>
    <xf numFmtId="0" fontId="19" fillId="5" borderId="34" xfId="0" applyNumberFormat="1" applyFont="1" applyFill="1" applyBorder="1" applyAlignment="1">
      <alignment horizontal="center"/>
    </xf>
    <xf numFmtId="0" fontId="9" fillId="0" borderId="35" xfId="0" applyNumberFormat="1" applyFont="1" applyBorder="1"/>
    <xf numFmtId="0" fontId="5" fillId="0" borderId="34" xfId="0" applyNumberFormat="1" applyFont="1" applyBorder="1" applyAlignment="1">
      <alignment horizontal="left" vertical="top" wrapText="1"/>
    </xf>
    <xf numFmtId="0" fontId="28" fillId="0" borderId="51" xfId="0" applyNumberFormat="1" applyFont="1" applyBorder="1" applyAlignment="1">
      <alignment horizontal="center" wrapText="1"/>
    </xf>
    <xf numFmtId="0" fontId="5" fillId="0" borderId="0" xfId="0" applyNumberFormat="1" applyFont="1" applyBorder="1"/>
    <xf numFmtId="0" fontId="23" fillId="0" borderId="34" xfId="0" applyNumberFormat="1" applyFont="1" applyBorder="1" applyAlignment="1">
      <alignment horizontal="right"/>
    </xf>
    <xf numFmtId="0" fontId="9" fillId="0" borderId="29" xfId="0" applyNumberFormat="1" applyFont="1" applyBorder="1"/>
    <xf numFmtId="0" fontId="22" fillId="0" borderId="68" xfId="0" applyNumberFormat="1" applyFont="1" applyBorder="1" applyAlignment="1">
      <alignment horizontal="center"/>
    </xf>
    <xf numFmtId="0" fontId="9" fillId="0" borderId="30" xfId="0" applyNumberFormat="1" applyFont="1" applyBorder="1"/>
    <xf numFmtId="0" fontId="9" fillId="0" borderId="92" xfId="0" applyNumberFormat="1" applyFont="1" applyBorder="1"/>
    <xf numFmtId="0" fontId="9" fillId="0" borderId="93" xfId="0" applyNumberFormat="1" applyFont="1" applyBorder="1"/>
    <xf numFmtId="4" fontId="16" fillId="0" borderId="49" xfId="0" applyNumberFormat="1" applyFont="1" applyBorder="1" applyAlignment="1">
      <alignment horizontal="left" vertical="center" wrapText="1"/>
    </xf>
    <xf numFmtId="4" fontId="16" fillId="0" borderId="0" xfId="0" applyNumberFormat="1" applyFont="1" applyBorder="1" applyAlignment="1">
      <alignment horizontal="left" vertical="center" wrapText="1"/>
    </xf>
    <xf numFmtId="0" fontId="11" fillId="0" borderId="0" xfId="0" applyNumberFormat="1" applyFont="1" applyBorder="1" applyAlignment="1">
      <alignment vertical="center"/>
    </xf>
    <xf numFmtId="0" fontId="28" fillId="0" borderId="0" xfId="0" applyNumberFormat="1" applyFont="1" applyBorder="1" applyAlignment="1">
      <alignment horizontal="center" wrapText="1"/>
    </xf>
    <xf numFmtId="0" fontId="9" fillId="0" borderId="38" xfId="0" applyNumberFormat="1" applyFont="1" applyBorder="1"/>
    <xf numFmtId="0" fontId="5" fillId="0" borderId="0" xfId="0" applyFont="1" applyBorder="1" applyAlignment="1">
      <alignment horizontal="center"/>
    </xf>
    <xf numFmtId="0" fontId="19" fillId="5" borderId="96" xfId="0" applyNumberFormat="1" applyFont="1" applyFill="1" applyBorder="1" applyAlignment="1">
      <alignment horizontal="center"/>
    </xf>
    <xf numFmtId="0" fontId="9" fillId="0" borderId="106" xfId="0" applyNumberFormat="1" applyFont="1" applyBorder="1"/>
    <xf numFmtId="0" fontId="9" fillId="0" borderId="97" xfId="0" applyNumberFormat="1" applyFont="1" applyBorder="1"/>
    <xf numFmtId="0" fontId="3" fillId="0" borderId="91" xfId="0" applyFont="1" applyBorder="1" applyAlignment="1">
      <alignment horizontal="center" vertical="center" wrapText="1"/>
    </xf>
    <xf numFmtId="0" fontId="3" fillId="0" borderId="52" xfId="0" applyFont="1" applyBorder="1" applyAlignment="1">
      <alignment horizontal="center" vertical="center" wrapText="1"/>
    </xf>
    <xf numFmtId="4" fontId="5" fillId="0" borderId="85" xfId="0" applyNumberFormat="1" applyFont="1" applyBorder="1" applyAlignment="1">
      <alignment horizontal="left"/>
    </xf>
    <xf numFmtId="0" fontId="5" fillId="0" borderId="86" xfId="0" applyFont="1" applyBorder="1"/>
    <xf numFmtId="0" fontId="5" fillId="0" borderId="87" xfId="0" applyFont="1" applyBorder="1"/>
    <xf numFmtId="4" fontId="5" fillId="0" borderId="85" xfId="0" applyNumberFormat="1" applyFont="1" applyBorder="1" applyAlignment="1">
      <alignment horizontal="left" wrapText="1"/>
    </xf>
    <xf numFmtId="14" fontId="5" fillId="0" borderId="85" xfId="0" applyNumberFormat="1" applyFont="1" applyBorder="1" applyAlignment="1">
      <alignment horizontal="left" wrapText="1"/>
    </xf>
    <xf numFmtId="14" fontId="26" fillId="0" borderId="86" xfId="0" applyNumberFormat="1" applyFont="1" applyBorder="1" applyAlignment="1"/>
    <xf numFmtId="14" fontId="5" fillId="0" borderId="87" xfId="0" applyNumberFormat="1" applyFont="1" applyBorder="1"/>
    <xf numFmtId="4" fontId="5" fillId="0" borderId="57" xfId="0" applyNumberFormat="1" applyFont="1" applyBorder="1" applyAlignment="1">
      <alignment horizontal="center" vertical="center"/>
    </xf>
    <xf numFmtId="0" fontId="40" fillId="13" borderId="51" xfId="5" applyFont="1" applyFill="1" applyBorder="1" applyAlignment="1">
      <alignment horizontal="center" textRotation="90" wrapText="1"/>
    </xf>
    <xf numFmtId="0" fontId="40" fillId="13" borderId="91" xfId="5" applyFont="1" applyFill="1" applyBorder="1" applyAlignment="1">
      <alignment horizontal="center" textRotation="90" wrapText="1"/>
    </xf>
    <xf numFmtId="0" fontId="40" fillId="12" borderId="50" xfId="5" applyFont="1" applyFill="1" applyBorder="1" applyAlignment="1">
      <alignment horizontal="center" textRotation="90"/>
    </xf>
    <xf numFmtId="0" fontId="40" fillId="12" borderId="51" xfId="5" applyFont="1" applyFill="1" applyBorder="1" applyAlignment="1">
      <alignment horizontal="center" textRotation="90"/>
    </xf>
    <xf numFmtId="0" fontId="40" fillId="12" borderId="91" xfId="5" applyFont="1" applyFill="1" applyBorder="1" applyAlignment="1">
      <alignment horizontal="center" textRotation="90"/>
    </xf>
    <xf numFmtId="0" fontId="27" fillId="0" borderId="0" xfId="5" applyBorder="1" applyAlignment="1">
      <alignment horizontal="left"/>
    </xf>
    <xf numFmtId="0" fontId="27" fillId="0" borderId="57" xfId="5" applyBorder="1" applyAlignment="1">
      <alignment horizontal="left"/>
    </xf>
    <xf numFmtId="0" fontId="30" fillId="0" borderId="0" xfId="5" applyFont="1" applyBorder="1" applyAlignment="1">
      <alignment horizontal="left" wrapText="1"/>
    </xf>
    <xf numFmtId="0" fontId="40" fillId="0" borderId="0" xfId="5" applyFont="1" applyAlignment="1">
      <alignment horizontal="left" wrapText="1"/>
    </xf>
    <xf numFmtId="0" fontId="47" fillId="13" borderId="50" xfId="5" applyFont="1" applyFill="1" applyBorder="1" applyAlignment="1">
      <alignment horizontal="center" textRotation="90" wrapText="1"/>
    </xf>
    <xf numFmtId="0" fontId="47" fillId="13" borderId="51" xfId="5" applyFont="1" applyFill="1" applyBorder="1" applyAlignment="1">
      <alignment horizontal="center" textRotation="90" wrapText="1"/>
    </xf>
    <xf numFmtId="0" fontId="29" fillId="0" borderId="50" xfId="1" applyNumberFormat="1" applyFont="1" applyFill="1" applyBorder="1" applyAlignment="1" applyProtection="1">
      <alignment horizontal="center" vertical="center" wrapText="1"/>
    </xf>
    <xf numFmtId="0" fontId="29" fillId="0" borderId="49" xfId="1" applyNumberFormat="1" applyFont="1" applyFill="1" applyBorder="1" applyAlignment="1" applyProtection="1">
      <alignment horizontal="center" vertical="center" wrapText="1"/>
    </xf>
    <xf numFmtId="0" fontId="7" fillId="0" borderId="51" xfId="1" applyNumberFormat="1" applyFont="1" applyFill="1" applyBorder="1" applyAlignment="1" applyProtection="1">
      <alignment horizontal="center" vertical="center" wrapText="1"/>
    </xf>
    <xf numFmtId="0" fontId="7" fillId="0" borderId="0" xfId="1" applyNumberFormat="1" applyFont="1" applyFill="1" applyBorder="1" applyAlignment="1" applyProtection="1">
      <alignment horizontal="center" vertical="center" wrapText="1"/>
    </xf>
    <xf numFmtId="0" fontId="8" fillId="0" borderId="51" xfId="1" applyNumberFormat="1" applyFont="1" applyFill="1" applyBorder="1" applyAlignment="1" applyProtection="1">
      <alignment horizontal="left" vertical="center" wrapText="1"/>
    </xf>
    <xf numFmtId="0" fontId="8" fillId="0" borderId="0" xfId="1" applyNumberFormat="1" applyFont="1" applyFill="1" applyBorder="1" applyAlignment="1" applyProtection="1">
      <alignment horizontal="left" vertical="center" wrapText="1"/>
    </xf>
    <xf numFmtId="0" fontId="8" fillId="0" borderId="51" xfId="1" applyNumberFormat="1" applyFont="1" applyFill="1" applyBorder="1" applyAlignment="1" applyProtection="1">
      <alignment horizontal="left" vertical="center"/>
    </xf>
    <xf numFmtId="0" fontId="8" fillId="0" borderId="0" xfId="1" applyNumberFormat="1" applyFont="1" applyFill="1" applyBorder="1" applyAlignment="1" applyProtection="1">
      <alignment horizontal="left" vertical="center"/>
    </xf>
    <xf numFmtId="4" fontId="43" fillId="0" borderId="51" xfId="5" applyNumberFormat="1" applyFont="1" applyBorder="1" applyAlignment="1">
      <alignment horizontal="center"/>
    </xf>
    <xf numFmtId="4" fontId="43" fillId="0" borderId="0" xfId="5" applyNumberFormat="1" applyFont="1" applyBorder="1" applyAlignment="1">
      <alignment horizontal="center"/>
    </xf>
    <xf numFmtId="0" fontId="44" fillId="0" borderId="51" xfId="1" applyNumberFormat="1" applyFont="1" applyFill="1" applyBorder="1" applyAlignment="1" applyProtection="1">
      <alignment horizontal="center" vertical="center" wrapText="1"/>
    </xf>
    <xf numFmtId="0" fontId="44" fillId="0" borderId="0" xfId="1" applyNumberFormat="1" applyFont="1" applyFill="1" applyBorder="1" applyAlignment="1" applyProtection="1">
      <alignment horizontal="center" vertical="center" wrapText="1"/>
    </xf>
    <xf numFmtId="0" fontId="21" fillId="2" borderId="5" xfId="0" applyFont="1" applyFill="1" applyBorder="1" applyAlignment="1">
      <alignment horizontal="center" vertical="center" wrapText="1"/>
    </xf>
    <xf numFmtId="0" fontId="9" fillId="0" borderId="0" xfId="0" applyFont="1" applyBorder="1"/>
    <xf numFmtId="0" fontId="9" fillId="0" borderId="10" xfId="0" applyFont="1" applyBorder="1"/>
    <xf numFmtId="0" fontId="9" fillId="0" borderId="5" xfId="0" applyFont="1" applyBorder="1"/>
    <xf numFmtId="0" fontId="0" fillId="0" borderId="0" xfId="0" applyFont="1" applyAlignment="1"/>
    <xf numFmtId="0" fontId="17" fillId="2" borderId="0" xfId="0" applyFont="1" applyFill="1" applyBorder="1" applyAlignment="1">
      <alignment horizontal="center"/>
    </xf>
    <xf numFmtId="0" fontId="3" fillId="4" borderId="13" xfId="0" applyFont="1" applyFill="1" applyBorder="1" applyAlignment="1">
      <alignment horizontal="center" vertical="center"/>
    </xf>
    <xf numFmtId="0" fontId="9" fillId="0" borderId="1" xfId="0" applyFont="1" applyBorder="1"/>
    <xf numFmtId="0" fontId="9" fillId="0" borderId="14" xfId="0" applyFont="1" applyBorder="1"/>
    <xf numFmtId="0" fontId="9" fillId="0" borderId="15" xfId="0" applyFont="1" applyBorder="1"/>
    <xf numFmtId="0" fontId="9" fillId="0" borderId="11" xfId="0" applyFont="1" applyBorder="1"/>
    <xf numFmtId="0" fontId="9" fillId="0" borderId="16" xfId="0" applyFont="1" applyBorder="1"/>
    <xf numFmtId="164" fontId="3" fillId="4" borderId="13" xfId="0" applyNumberFormat="1" applyFont="1" applyFill="1" applyBorder="1" applyAlignment="1">
      <alignment horizontal="center" vertical="center"/>
    </xf>
    <xf numFmtId="0" fontId="19" fillId="4" borderId="18" xfId="0" applyFont="1" applyFill="1" applyBorder="1" applyAlignment="1">
      <alignment horizontal="center" vertical="center"/>
    </xf>
    <xf numFmtId="0" fontId="9" fillId="0" borderId="19" xfId="0" applyFont="1" applyBorder="1"/>
    <xf numFmtId="0" fontId="5" fillId="2" borderId="0" xfId="0" applyFont="1" applyFill="1" applyBorder="1" applyAlignment="1">
      <alignment horizontal="center"/>
    </xf>
    <xf numFmtId="0" fontId="18" fillId="2" borderId="0" xfId="0" applyFont="1" applyFill="1" applyBorder="1" applyAlignment="1">
      <alignment horizontal="center"/>
    </xf>
  </cellXfs>
  <cellStyles count="15">
    <cellStyle name="Moeda" xfId="4" builtinId="4"/>
    <cellStyle name="Moeda 2_3_-_PLANILHA_MODELO_e_Boletim_CPOS_157" xfId="6"/>
    <cellStyle name="Normal" xfId="0" builtinId="0"/>
    <cellStyle name="Normal 2" xfId="9"/>
    <cellStyle name="Normal 2 2" xfId="8"/>
    <cellStyle name="Normal 2 2 2" xfId="3"/>
    <cellStyle name="Normal 2_3_-_PLANILHA_MODELO_e_Boletim_CPOS_157" xfId="5"/>
    <cellStyle name="Normal 3" xfId="7"/>
    <cellStyle name="Normal 3 2" xfId="14"/>
    <cellStyle name="Normal 4" xfId="13"/>
    <cellStyle name="Normal 8" xfId="11"/>
    <cellStyle name="Porcentagem" xfId="2" builtinId="5"/>
    <cellStyle name="Vírgula" xfId="1" builtinId="3"/>
    <cellStyle name="Vírgula 2" xfId="10"/>
    <cellStyle name="Vírgula 3" xfId="1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jpe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81113</xdr:colOff>
      <xdr:row>0</xdr:row>
      <xdr:rowOff>165673</xdr:rowOff>
    </xdr:from>
    <xdr:to>
      <xdr:col>2</xdr:col>
      <xdr:colOff>361524</xdr:colOff>
      <xdr:row>5</xdr:row>
      <xdr:rowOff>22458</xdr:rowOff>
    </xdr:to>
    <xdr:pic>
      <xdr:nvPicPr>
        <xdr:cNvPr id="2" name="Imagem 1">
          <a:extLst>
            <a:ext uri="{FF2B5EF4-FFF2-40B4-BE49-F238E27FC236}">
              <a16:creationId xmlns="" xmlns:a16="http://schemas.microsoft.com/office/drawing/2014/main" id="{00000000-0008-0000-03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113" y="165673"/>
          <a:ext cx="1090036" cy="7521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81113</xdr:colOff>
      <xdr:row>0</xdr:row>
      <xdr:rowOff>165673</xdr:rowOff>
    </xdr:from>
    <xdr:to>
      <xdr:col>2</xdr:col>
      <xdr:colOff>361524</xdr:colOff>
      <xdr:row>5</xdr:row>
      <xdr:rowOff>60558</xdr:rowOff>
    </xdr:to>
    <xdr:pic>
      <xdr:nvPicPr>
        <xdr:cNvPr id="3" name="Imagem 2">
          <a:extLst>
            <a:ext uri="{FF2B5EF4-FFF2-40B4-BE49-F238E27FC236}">
              <a16:creationId xmlns="" xmlns:a16="http://schemas.microsoft.com/office/drawing/2014/main" id="{00000000-0008-0000-03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113" y="165673"/>
          <a:ext cx="1090036" cy="7902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95250</xdr:colOff>
      <xdr:row>0</xdr:row>
      <xdr:rowOff>47625</xdr:rowOff>
    </xdr:from>
    <xdr:to>
      <xdr:col>3</xdr:col>
      <xdr:colOff>637876</xdr:colOff>
      <xdr:row>0</xdr:row>
      <xdr:rowOff>1305100</xdr:rowOff>
    </xdr:to>
    <xdr:pic>
      <xdr:nvPicPr>
        <xdr:cNvPr id="3" name="Imagem 2">
          <a:extLst>
            <a:ext uri="{FF2B5EF4-FFF2-40B4-BE49-F238E27FC236}">
              <a16:creationId xmlns="" xmlns:a16="http://schemas.microsoft.com/office/drawing/2014/main" id="{00000000-0008-0000-04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5250" y="47625"/>
          <a:ext cx="2390476" cy="1257475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147571</xdr:colOff>
      <xdr:row>0</xdr:row>
      <xdr:rowOff>187818</xdr:rowOff>
    </xdr:from>
    <xdr:to>
      <xdr:col>1</xdr:col>
      <xdr:colOff>1744600</xdr:colOff>
      <xdr:row>3</xdr:row>
      <xdr:rowOff>266701</xdr:rowOff>
    </xdr:to>
    <xdr:pic>
      <xdr:nvPicPr>
        <xdr:cNvPr id="2" name="Imagem 1" descr="logo_Prefeitura_Amparo.png">
          <a:extLst>
            <a:ext uri="{FF2B5EF4-FFF2-40B4-BE49-F238E27FC236}">
              <a16:creationId xmlns="" xmlns:a16="http://schemas.microsoft.com/office/drawing/2014/main" id="{00000000-0008-0000-06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47571" y="187818"/>
          <a:ext cx="2026325" cy="682580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95250</xdr:colOff>
      <xdr:row>0</xdr:row>
      <xdr:rowOff>47625</xdr:rowOff>
    </xdr:from>
    <xdr:to>
      <xdr:col>3</xdr:col>
      <xdr:colOff>637876</xdr:colOff>
      <xdr:row>0</xdr:row>
      <xdr:rowOff>1305100</xdr:rowOff>
    </xdr:to>
    <xdr:pic>
      <xdr:nvPicPr>
        <xdr:cNvPr id="2" name="Imagem 1">
          <a:extLst>
            <a:ext uri="{FF2B5EF4-FFF2-40B4-BE49-F238E27FC236}">
              <a16:creationId xmlns="" xmlns:a16="http://schemas.microsoft.com/office/drawing/2014/main" id="{00000000-0008-0000-04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5250" y="47625"/>
          <a:ext cx="2384126" cy="1257475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333375</xdr:colOff>
      <xdr:row>0</xdr:row>
      <xdr:rowOff>209911</xdr:rowOff>
    </xdr:from>
    <xdr:to>
      <xdr:col>4</xdr:col>
      <xdr:colOff>730249</xdr:colOff>
      <xdr:row>3</xdr:row>
      <xdr:rowOff>53975</xdr:rowOff>
    </xdr:to>
    <xdr:pic>
      <xdr:nvPicPr>
        <xdr:cNvPr id="2" name="Imagem 2">
          <a:extLst>
            <a:ext uri="{FF2B5EF4-FFF2-40B4-BE49-F238E27FC236}">
              <a16:creationId xmlns="" xmlns:a16="http://schemas.microsoft.com/office/drawing/2014/main" id="{40106DDE-AA9F-4B94-ADE5-F43245D7FFD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33375" y="209911"/>
          <a:ext cx="2759074" cy="98706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628650</xdr:colOff>
      <xdr:row>2</xdr:row>
      <xdr:rowOff>173162</xdr:rowOff>
    </xdr:from>
    <xdr:to>
      <xdr:col>2</xdr:col>
      <xdr:colOff>4124326</xdr:colOff>
      <xdr:row>8</xdr:row>
      <xdr:rowOff>12438</xdr:rowOff>
    </xdr:to>
    <xdr:pic>
      <xdr:nvPicPr>
        <xdr:cNvPr id="3" name="Imagem 2" descr="logo_Prefeitura_Amparo.png">
          <a:extLst>
            <a:ext uri="{FF2B5EF4-FFF2-40B4-BE49-F238E27FC236}">
              <a16:creationId xmlns="" xmlns:a16="http://schemas.microsoft.com/office/drawing/2014/main" id="{00000000-0008-0000-07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400175" y="506537"/>
          <a:ext cx="3495676" cy="982276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MSLBAR~1/AppData/Local/Temp/ORCAMENTO_%20rede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OLETIM 174"/>
      <sheetName val="BOLETIM 171"/>
      <sheetName val="BOLETIM 173"/>
      <sheetName val="BOLETIM 169"/>
      <sheetName val="PLANILHA"/>
      <sheetName val="Cronograma 12 meses"/>
      <sheetName val="detalhamento"/>
      <sheetName val="composições"/>
      <sheetName val="cotações"/>
      <sheetName val="Plan2"/>
      <sheetName val="BOLETIM 175"/>
    </sheetNames>
    <sheetDataSet>
      <sheetData sheetId="0" refreshError="1"/>
      <sheetData sheetId="1" refreshError="1"/>
      <sheetData sheetId="2" refreshError="1"/>
      <sheetData sheetId="3" refreshError="1"/>
      <sheetData sheetId="4" refreshError="1">
        <row r="5">
          <cell r="A5" t="str">
            <v>Objeto:  Parque Municipal</v>
          </cell>
        </row>
        <row r="6">
          <cell r="A6" t="str">
            <v xml:space="preserve">Endereço: </v>
          </cell>
        </row>
        <row r="7">
          <cell r="A7" t="str">
            <v>DATA DA ELABORAÇÃO 2018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083"/>
  <sheetViews>
    <sheetView topLeftCell="A3764" workbookViewId="0">
      <selection activeCell="A3719" sqref="A3719"/>
    </sheetView>
  </sheetViews>
  <sheetFormatPr defaultRowHeight="12.75" x14ac:dyDescent="0.2"/>
  <cols>
    <col min="1" max="1" width="10.85546875" style="154" customWidth="1"/>
    <col min="2" max="2" width="1.28515625" style="355" customWidth="1"/>
    <col min="3" max="3" width="40.7109375" style="355" customWidth="1"/>
    <col min="4" max="4" width="8.7109375" style="356" customWidth="1"/>
    <col min="5" max="6" width="12.7109375" style="357" customWidth="1"/>
    <col min="7" max="7" width="15.42578125" style="357" customWidth="1"/>
    <col min="8" max="16384" width="9.140625" style="154"/>
  </cols>
  <sheetData>
    <row r="1" spans="1:7" s="123" customFormat="1" ht="15" x14ac:dyDescent="0.25">
      <c r="C1" s="124"/>
      <c r="E1" s="125"/>
      <c r="F1" s="125"/>
      <c r="G1" s="125"/>
    </row>
    <row r="2" spans="1:7" s="123" customFormat="1" ht="18" x14ac:dyDescent="0.25">
      <c r="C2" s="126" t="s">
        <v>2656</v>
      </c>
      <c r="D2" s="127"/>
      <c r="E2" s="128"/>
      <c r="F2" s="128"/>
      <c r="G2" s="128"/>
    </row>
    <row r="3" spans="1:7" s="123" customFormat="1" ht="15" x14ac:dyDescent="0.25">
      <c r="C3" s="129" t="s">
        <v>2657</v>
      </c>
      <c r="D3" s="127"/>
      <c r="E3" s="128"/>
      <c r="F3" s="128"/>
      <c r="G3" s="128"/>
    </row>
    <row r="4" spans="1:7" s="123" customFormat="1" ht="15" x14ac:dyDescent="0.25">
      <c r="C4" s="130" t="s">
        <v>7077</v>
      </c>
      <c r="D4" s="127"/>
      <c r="E4" s="128"/>
      <c r="F4" s="128"/>
      <c r="G4" s="128"/>
    </row>
    <row r="5" spans="1:7" s="123" customFormat="1" ht="15" x14ac:dyDescent="0.25">
      <c r="C5" s="124"/>
      <c r="E5" s="125"/>
      <c r="F5" s="131"/>
      <c r="G5" s="132" t="s">
        <v>8375</v>
      </c>
    </row>
    <row r="6" spans="1:7" s="123" customFormat="1" ht="15" x14ac:dyDescent="0.25">
      <c r="C6" s="133"/>
      <c r="E6" s="125"/>
      <c r="F6" s="125"/>
      <c r="G6" s="134" t="s">
        <v>8376</v>
      </c>
    </row>
    <row r="7" spans="1:7" s="123" customFormat="1" ht="15" x14ac:dyDescent="0.25">
      <c r="C7" s="133"/>
      <c r="D7" s="135" t="s">
        <v>2658</v>
      </c>
      <c r="E7" s="125"/>
      <c r="F7" s="125"/>
      <c r="G7" s="136" t="s">
        <v>8198</v>
      </c>
    </row>
    <row r="8" spans="1:7" s="123" customFormat="1" ht="15" x14ac:dyDescent="0.25">
      <c r="A8" s="362" t="s">
        <v>2659</v>
      </c>
      <c r="B8" s="363" t="s">
        <v>2660</v>
      </c>
      <c r="C8" s="364"/>
      <c r="D8" s="362" t="s">
        <v>2661</v>
      </c>
      <c r="E8" s="362" t="s">
        <v>2662</v>
      </c>
      <c r="F8" s="362" t="s">
        <v>2663</v>
      </c>
      <c r="G8" s="362" t="s">
        <v>2664</v>
      </c>
    </row>
    <row r="9" spans="1:7" x14ac:dyDescent="0.2">
      <c r="A9" s="365" t="s">
        <v>2665</v>
      </c>
      <c r="B9" s="365" t="s">
        <v>2666</v>
      </c>
      <c r="C9" s="366"/>
      <c r="D9" s="367"/>
      <c r="E9" s="368"/>
      <c r="F9" s="368"/>
      <c r="G9" s="368"/>
    </row>
    <row r="10" spans="1:7" s="351" customFormat="1" x14ac:dyDescent="0.2">
      <c r="A10" s="369" t="s">
        <v>2667</v>
      </c>
      <c r="B10" s="369" t="s">
        <v>5</v>
      </c>
      <c r="C10" s="370"/>
      <c r="D10" s="370"/>
      <c r="E10" s="371"/>
      <c r="F10" s="371"/>
      <c r="G10" s="371"/>
    </row>
    <row r="11" spans="1:7" s="352" customFormat="1" ht="38.25" x14ac:dyDescent="0.2">
      <c r="A11" s="372" t="s">
        <v>7223</v>
      </c>
      <c r="B11" s="373"/>
      <c r="C11" s="374" t="s">
        <v>7224</v>
      </c>
      <c r="D11" s="375" t="s">
        <v>6</v>
      </c>
      <c r="E11" s="376">
        <v>0</v>
      </c>
      <c r="F11" s="377">
        <v>4023.38</v>
      </c>
      <c r="G11" s="377">
        <v>4023.38</v>
      </c>
    </row>
    <row r="12" spans="1:7" s="352" customFormat="1" ht="38.25" x14ac:dyDescent="0.2">
      <c r="A12" s="378" t="s">
        <v>7225</v>
      </c>
      <c r="B12" s="379"/>
      <c r="C12" s="380" t="s">
        <v>7226</v>
      </c>
      <c r="D12" s="381" t="s">
        <v>6</v>
      </c>
      <c r="E12" s="382">
        <v>0</v>
      </c>
      <c r="F12" s="383">
        <v>5350.31</v>
      </c>
      <c r="G12" s="383">
        <v>5350.31</v>
      </c>
    </row>
    <row r="13" spans="1:7" s="352" customFormat="1" ht="38.25" x14ac:dyDescent="0.2">
      <c r="A13" s="378" t="s">
        <v>7227</v>
      </c>
      <c r="B13" s="379"/>
      <c r="C13" s="380" t="s">
        <v>7228</v>
      </c>
      <c r="D13" s="381" t="s">
        <v>6</v>
      </c>
      <c r="E13" s="382">
        <v>0</v>
      </c>
      <c r="F13" s="383">
        <v>9139.52</v>
      </c>
      <c r="G13" s="383">
        <v>9139.52</v>
      </c>
    </row>
    <row r="14" spans="1:7" s="352" customFormat="1" ht="38.25" x14ac:dyDescent="0.2">
      <c r="A14" s="378" t="s">
        <v>7229</v>
      </c>
      <c r="B14" s="379"/>
      <c r="C14" s="380" t="s">
        <v>7230</v>
      </c>
      <c r="D14" s="381" t="s">
        <v>6</v>
      </c>
      <c r="E14" s="382">
        <v>0</v>
      </c>
      <c r="F14" s="383">
        <v>12531.36</v>
      </c>
      <c r="G14" s="383">
        <v>12531.36</v>
      </c>
    </row>
    <row r="15" spans="1:7" s="352" customFormat="1" ht="38.25" x14ac:dyDescent="0.2">
      <c r="A15" s="378" t="s">
        <v>7231</v>
      </c>
      <c r="B15" s="379"/>
      <c r="C15" s="380" t="s">
        <v>7232</v>
      </c>
      <c r="D15" s="381" t="s">
        <v>6</v>
      </c>
      <c r="E15" s="382">
        <v>0</v>
      </c>
      <c r="F15" s="383">
        <v>14603.35</v>
      </c>
      <c r="G15" s="383">
        <v>14603.35</v>
      </c>
    </row>
    <row r="16" spans="1:7" x14ac:dyDescent="0.2">
      <c r="A16" s="369" t="s">
        <v>2668</v>
      </c>
      <c r="B16" s="369" t="s">
        <v>16</v>
      </c>
      <c r="C16" s="370"/>
      <c r="D16" s="370"/>
      <c r="E16" s="371"/>
      <c r="F16" s="371"/>
      <c r="G16" s="371"/>
    </row>
    <row r="17" spans="1:7" s="352" customFormat="1" ht="51" x14ac:dyDescent="0.2">
      <c r="A17" s="378" t="s">
        <v>7233</v>
      </c>
      <c r="B17" s="379"/>
      <c r="C17" s="380" t="s">
        <v>8377</v>
      </c>
      <c r="D17" s="381" t="s">
        <v>6</v>
      </c>
      <c r="E17" s="382">
        <v>0</v>
      </c>
      <c r="F17" s="383">
        <v>4864.24</v>
      </c>
      <c r="G17" s="383">
        <v>4864.24</v>
      </c>
    </row>
    <row r="18" spans="1:7" s="352" customFormat="1" ht="63.75" x14ac:dyDescent="0.2">
      <c r="A18" s="378" t="s">
        <v>7234</v>
      </c>
      <c r="B18" s="379"/>
      <c r="C18" s="380" t="s">
        <v>7235</v>
      </c>
      <c r="D18" s="381" t="s">
        <v>6</v>
      </c>
      <c r="E18" s="382">
        <v>0</v>
      </c>
      <c r="F18" s="383">
        <v>8225.9599999999991</v>
      </c>
      <c r="G18" s="383">
        <v>8225.9599999999991</v>
      </c>
    </row>
    <row r="19" spans="1:7" s="352" customFormat="1" ht="51" x14ac:dyDescent="0.2">
      <c r="A19" s="378" t="s">
        <v>7236</v>
      </c>
      <c r="B19" s="379"/>
      <c r="C19" s="380" t="s">
        <v>7237</v>
      </c>
      <c r="D19" s="381" t="s">
        <v>6</v>
      </c>
      <c r="E19" s="382">
        <v>0</v>
      </c>
      <c r="F19" s="383">
        <v>11142.56</v>
      </c>
      <c r="G19" s="383">
        <v>11142.56</v>
      </c>
    </row>
    <row r="20" spans="1:7" s="352" customFormat="1" ht="63.75" x14ac:dyDescent="0.2">
      <c r="A20" s="378" t="s">
        <v>7238</v>
      </c>
      <c r="B20" s="379"/>
      <c r="C20" s="380" t="s">
        <v>7239</v>
      </c>
      <c r="D20" s="381" t="s">
        <v>6</v>
      </c>
      <c r="E20" s="382">
        <v>0</v>
      </c>
      <c r="F20" s="383">
        <v>14828.4</v>
      </c>
      <c r="G20" s="383">
        <v>14828.4</v>
      </c>
    </row>
    <row r="21" spans="1:7" x14ac:dyDescent="0.2">
      <c r="A21" s="369" t="s">
        <v>2669</v>
      </c>
      <c r="B21" s="369" t="s">
        <v>17</v>
      </c>
      <c r="C21" s="370"/>
      <c r="D21" s="370"/>
      <c r="E21" s="371"/>
      <c r="F21" s="371"/>
      <c r="G21" s="371"/>
    </row>
    <row r="22" spans="1:7" s="352" customFormat="1" x14ac:dyDescent="0.2">
      <c r="A22" s="378" t="s">
        <v>7240</v>
      </c>
      <c r="B22" s="379"/>
      <c r="C22" s="380" t="s">
        <v>18</v>
      </c>
      <c r="D22" s="381" t="s">
        <v>6</v>
      </c>
      <c r="E22" s="382">
        <v>0</v>
      </c>
      <c r="F22" s="383">
        <v>2001.29</v>
      </c>
      <c r="G22" s="383">
        <v>2001.29</v>
      </c>
    </row>
    <row r="23" spans="1:7" s="352" customFormat="1" x14ac:dyDescent="0.2">
      <c r="A23" s="378" t="s">
        <v>7241</v>
      </c>
      <c r="B23" s="379"/>
      <c r="C23" s="380" t="s">
        <v>19</v>
      </c>
      <c r="D23" s="381" t="s">
        <v>6</v>
      </c>
      <c r="E23" s="382">
        <v>0</v>
      </c>
      <c r="F23" s="383">
        <v>2711.38</v>
      </c>
      <c r="G23" s="383">
        <v>2711.38</v>
      </c>
    </row>
    <row r="24" spans="1:7" s="352" customFormat="1" x14ac:dyDescent="0.2">
      <c r="A24" s="378" t="s">
        <v>7242</v>
      </c>
      <c r="B24" s="379"/>
      <c r="C24" s="380" t="s">
        <v>20</v>
      </c>
      <c r="D24" s="381" t="s">
        <v>6</v>
      </c>
      <c r="E24" s="382">
        <v>0</v>
      </c>
      <c r="F24" s="383">
        <v>1463.54</v>
      </c>
      <c r="G24" s="383">
        <v>1463.54</v>
      </c>
    </row>
    <row r="25" spans="1:7" s="352" customFormat="1" x14ac:dyDescent="0.2">
      <c r="A25" s="378" t="s">
        <v>7243</v>
      </c>
      <c r="B25" s="379"/>
      <c r="C25" s="380" t="s">
        <v>21</v>
      </c>
      <c r="D25" s="381" t="s">
        <v>6</v>
      </c>
      <c r="E25" s="382">
        <v>0</v>
      </c>
      <c r="F25" s="383">
        <v>2006.64</v>
      </c>
      <c r="G25" s="383">
        <v>2006.64</v>
      </c>
    </row>
    <row r="26" spans="1:7" s="352" customFormat="1" ht="25.5" x14ac:dyDescent="0.2">
      <c r="A26" s="378" t="s">
        <v>7244</v>
      </c>
      <c r="B26" s="379"/>
      <c r="C26" s="380" t="s">
        <v>22</v>
      </c>
      <c r="D26" s="381" t="s">
        <v>6</v>
      </c>
      <c r="E26" s="382">
        <v>0</v>
      </c>
      <c r="F26" s="383">
        <v>629.5</v>
      </c>
      <c r="G26" s="383">
        <v>629.5</v>
      </c>
    </row>
    <row r="27" spans="1:7" s="352" customFormat="1" ht="25.5" x14ac:dyDescent="0.2">
      <c r="A27" s="378" t="s">
        <v>7245</v>
      </c>
      <c r="B27" s="379"/>
      <c r="C27" s="380" t="s">
        <v>23</v>
      </c>
      <c r="D27" s="381" t="s">
        <v>6</v>
      </c>
      <c r="E27" s="382">
        <v>0</v>
      </c>
      <c r="F27" s="383">
        <v>837.49</v>
      </c>
      <c r="G27" s="383">
        <v>837.49</v>
      </c>
    </row>
    <row r="28" spans="1:7" s="352" customFormat="1" ht="25.5" x14ac:dyDescent="0.2">
      <c r="A28" s="378" t="s">
        <v>7246</v>
      </c>
      <c r="B28" s="379"/>
      <c r="C28" s="380" t="s">
        <v>24</v>
      </c>
      <c r="D28" s="381" t="s">
        <v>6</v>
      </c>
      <c r="E28" s="382">
        <v>0</v>
      </c>
      <c r="F28" s="383">
        <v>677.73</v>
      </c>
      <c r="G28" s="383">
        <v>677.73</v>
      </c>
    </row>
    <row r="29" spans="1:7" s="352" customFormat="1" ht="25.5" x14ac:dyDescent="0.2">
      <c r="A29" s="378" t="s">
        <v>7247</v>
      </c>
      <c r="B29" s="379"/>
      <c r="C29" s="380" t="s">
        <v>25</v>
      </c>
      <c r="D29" s="381" t="s">
        <v>6</v>
      </c>
      <c r="E29" s="382">
        <v>0</v>
      </c>
      <c r="F29" s="383">
        <v>935.9</v>
      </c>
      <c r="G29" s="383">
        <v>935.9</v>
      </c>
    </row>
    <row r="30" spans="1:7" s="352" customFormat="1" ht="25.5" x14ac:dyDescent="0.2">
      <c r="A30" s="378" t="s">
        <v>7248</v>
      </c>
      <c r="B30" s="379"/>
      <c r="C30" s="380" t="s">
        <v>7249</v>
      </c>
      <c r="D30" s="381" t="s">
        <v>6</v>
      </c>
      <c r="E30" s="382">
        <v>0</v>
      </c>
      <c r="F30" s="383">
        <v>1306.3800000000001</v>
      </c>
      <c r="G30" s="383">
        <v>1306.3800000000001</v>
      </c>
    </row>
    <row r="31" spans="1:7" s="352" customFormat="1" ht="25.5" x14ac:dyDescent="0.2">
      <c r="A31" s="378" t="s">
        <v>7250</v>
      </c>
      <c r="B31" s="379"/>
      <c r="C31" s="380" t="s">
        <v>7251</v>
      </c>
      <c r="D31" s="381" t="s">
        <v>6</v>
      </c>
      <c r="E31" s="382">
        <v>0</v>
      </c>
      <c r="F31" s="383">
        <v>1774.87</v>
      </c>
      <c r="G31" s="383">
        <v>1774.87</v>
      </c>
    </row>
    <row r="32" spans="1:7" s="352" customFormat="1" ht="25.5" x14ac:dyDescent="0.2">
      <c r="A32" s="378" t="s">
        <v>7252</v>
      </c>
      <c r="B32" s="379"/>
      <c r="C32" s="380" t="s">
        <v>7253</v>
      </c>
      <c r="D32" s="381" t="s">
        <v>6</v>
      </c>
      <c r="E32" s="382">
        <v>0</v>
      </c>
      <c r="F32" s="383">
        <v>1132.93</v>
      </c>
      <c r="G32" s="383">
        <v>1132.93</v>
      </c>
    </row>
    <row r="33" spans="1:7" s="352" customFormat="1" ht="25.5" x14ac:dyDescent="0.2">
      <c r="A33" s="378" t="s">
        <v>7254</v>
      </c>
      <c r="B33" s="379"/>
      <c r="C33" s="380" t="s">
        <v>7255</v>
      </c>
      <c r="D33" s="381" t="s">
        <v>6</v>
      </c>
      <c r="E33" s="382">
        <v>0</v>
      </c>
      <c r="F33" s="383">
        <v>1460.18</v>
      </c>
      <c r="G33" s="383">
        <v>1460.18</v>
      </c>
    </row>
    <row r="34" spans="1:7" x14ac:dyDescent="0.2">
      <c r="A34" s="384" t="s">
        <v>2670</v>
      </c>
      <c r="B34" s="385" t="s">
        <v>26</v>
      </c>
      <c r="C34" s="384"/>
      <c r="D34" s="386"/>
      <c r="E34" s="387"/>
      <c r="F34" s="387"/>
      <c r="G34" s="387"/>
    </row>
    <row r="35" spans="1:7" s="353" customFormat="1" ht="38.25" x14ac:dyDescent="0.2">
      <c r="A35" s="378" t="s">
        <v>2671</v>
      </c>
      <c r="B35" s="379"/>
      <c r="C35" s="378" t="s">
        <v>2672</v>
      </c>
      <c r="D35" s="381" t="s">
        <v>27</v>
      </c>
      <c r="E35" s="382">
        <v>1158.08</v>
      </c>
      <c r="F35" s="383">
        <v>0</v>
      </c>
      <c r="G35" s="383">
        <v>1158.08</v>
      </c>
    </row>
    <row r="36" spans="1:7" s="353" customFormat="1" ht="51" x14ac:dyDescent="0.2">
      <c r="A36" s="378" t="s">
        <v>8199</v>
      </c>
      <c r="B36" s="379"/>
      <c r="C36" s="378" t="s">
        <v>8200</v>
      </c>
      <c r="D36" s="381" t="s">
        <v>28</v>
      </c>
      <c r="E36" s="382">
        <v>0.32</v>
      </c>
      <c r="F36" s="383">
        <v>0.35</v>
      </c>
      <c r="G36" s="383">
        <v>0.67</v>
      </c>
    </row>
    <row r="37" spans="1:7" s="353" customFormat="1" ht="51" x14ac:dyDescent="0.2">
      <c r="A37" s="378" t="s">
        <v>8201</v>
      </c>
      <c r="B37" s="379"/>
      <c r="C37" s="378" t="s">
        <v>2673</v>
      </c>
      <c r="D37" s="381" t="s">
        <v>28</v>
      </c>
      <c r="E37" s="382">
        <v>0.25</v>
      </c>
      <c r="F37" s="383">
        <v>0.28000000000000003</v>
      </c>
      <c r="G37" s="383">
        <v>0.53</v>
      </c>
    </row>
    <row r="38" spans="1:7" s="353" customFormat="1" ht="38.25" x14ac:dyDescent="0.2">
      <c r="A38" s="378" t="s">
        <v>8202</v>
      </c>
      <c r="B38" s="379"/>
      <c r="C38" s="378" t="s">
        <v>2674</v>
      </c>
      <c r="D38" s="381" t="s">
        <v>28</v>
      </c>
      <c r="E38" s="382">
        <v>0.2</v>
      </c>
      <c r="F38" s="383">
        <v>0.23</v>
      </c>
      <c r="G38" s="383">
        <v>0.43</v>
      </c>
    </row>
    <row r="39" spans="1:7" s="353" customFormat="1" ht="38.25" x14ac:dyDescent="0.2">
      <c r="A39" s="378" t="s">
        <v>8203</v>
      </c>
      <c r="B39" s="379"/>
      <c r="C39" s="378" t="s">
        <v>8204</v>
      </c>
      <c r="D39" s="381" t="s">
        <v>28</v>
      </c>
      <c r="E39" s="382">
        <v>0.28000000000000003</v>
      </c>
      <c r="F39" s="383">
        <v>0.3</v>
      </c>
      <c r="G39" s="383">
        <v>0.57999999999999996</v>
      </c>
    </row>
    <row r="40" spans="1:7" s="353" customFormat="1" ht="38.25" x14ac:dyDescent="0.2">
      <c r="A40" s="378" t="s">
        <v>8205</v>
      </c>
      <c r="B40" s="379"/>
      <c r="C40" s="378" t="s">
        <v>30</v>
      </c>
      <c r="D40" s="381" t="s">
        <v>28</v>
      </c>
      <c r="E40" s="382">
        <v>0.13</v>
      </c>
      <c r="F40" s="383">
        <v>0.33</v>
      </c>
      <c r="G40" s="383">
        <v>0.46</v>
      </c>
    </row>
    <row r="41" spans="1:7" s="353" customFormat="1" ht="38.25" x14ac:dyDescent="0.2">
      <c r="A41" s="378" t="s">
        <v>8206</v>
      </c>
      <c r="B41" s="379"/>
      <c r="C41" s="378" t="s">
        <v>31</v>
      </c>
      <c r="D41" s="381" t="s">
        <v>28</v>
      </c>
      <c r="E41" s="382">
        <v>0.18</v>
      </c>
      <c r="F41" s="383">
        <v>0.18</v>
      </c>
      <c r="G41" s="383">
        <v>0.36</v>
      </c>
    </row>
    <row r="42" spans="1:7" s="353" customFormat="1" ht="38.25" x14ac:dyDescent="0.2">
      <c r="A42" s="378" t="s">
        <v>8207</v>
      </c>
      <c r="B42" s="379"/>
      <c r="C42" s="378" t="s">
        <v>8208</v>
      </c>
      <c r="D42" s="381" t="s">
        <v>28</v>
      </c>
      <c r="E42" s="382">
        <v>0.25</v>
      </c>
      <c r="F42" s="383">
        <v>0.28000000000000003</v>
      </c>
      <c r="G42" s="383">
        <v>0.53</v>
      </c>
    </row>
    <row r="43" spans="1:7" s="353" customFormat="1" ht="38.25" x14ac:dyDescent="0.2">
      <c r="A43" s="378" t="s">
        <v>8209</v>
      </c>
      <c r="B43" s="379"/>
      <c r="C43" s="378" t="s">
        <v>32</v>
      </c>
      <c r="D43" s="381" t="s">
        <v>28</v>
      </c>
      <c r="E43" s="382">
        <v>0.21</v>
      </c>
      <c r="F43" s="383">
        <v>0.24</v>
      </c>
      <c r="G43" s="383">
        <v>0.45</v>
      </c>
    </row>
    <row r="44" spans="1:7" s="353" customFormat="1" ht="38.25" x14ac:dyDescent="0.2">
      <c r="A44" s="378" t="s">
        <v>8210</v>
      </c>
      <c r="B44" s="379"/>
      <c r="C44" s="378" t="s">
        <v>33</v>
      </c>
      <c r="D44" s="381" t="s">
        <v>28</v>
      </c>
      <c r="E44" s="382">
        <v>0.2</v>
      </c>
      <c r="F44" s="383">
        <v>0.23</v>
      </c>
      <c r="G44" s="383">
        <v>0.43</v>
      </c>
    </row>
    <row r="45" spans="1:7" s="353" customFormat="1" ht="51" x14ac:dyDescent="0.2">
      <c r="A45" s="378" t="s">
        <v>8211</v>
      </c>
      <c r="B45" s="379"/>
      <c r="C45" s="378" t="s">
        <v>8212</v>
      </c>
      <c r="D45" s="381" t="s">
        <v>28</v>
      </c>
      <c r="E45" s="382">
        <v>0.34</v>
      </c>
      <c r="F45" s="383">
        <v>0.38</v>
      </c>
      <c r="G45" s="383">
        <v>0.72</v>
      </c>
    </row>
    <row r="46" spans="1:7" s="353" customFormat="1" ht="51" x14ac:dyDescent="0.2">
      <c r="A46" s="378" t="s">
        <v>8213</v>
      </c>
      <c r="B46" s="379"/>
      <c r="C46" s="378" t="s">
        <v>2675</v>
      </c>
      <c r="D46" s="381" t="s">
        <v>28</v>
      </c>
      <c r="E46" s="382">
        <v>0.27</v>
      </c>
      <c r="F46" s="383">
        <v>0.28999999999999998</v>
      </c>
      <c r="G46" s="383">
        <v>0.56000000000000005</v>
      </c>
    </row>
    <row r="47" spans="1:7" s="353" customFormat="1" ht="38.25" x14ac:dyDescent="0.2">
      <c r="A47" s="378" t="s">
        <v>8214</v>
      </c>
      <c r="B47" s="379"/>
      <c r="C47" s="378" t="s">
        <v>2676</v>
      </c>
      <c r="D47" s="381" t="s">
        <v>28</v>
      </c>
      <c r="E47" s="382">
        <v>0.21</v>
      </c>
      <c r="F47" s="383">
        <v>0.24</v>
      </c>
      <c r="G47" s="383">
        <v>0.45</v>
      </c>
    </row>
    <row r="48" spans="1:7" s="353" customFormat="1" ht="38.25" x14ac:dyDescent="0.2">
      <c r="A48" s="378" t="s">
        <v>8215</v>
      </c>
      <c r="B48" s="379"/>
      <c r="C48" s="378" t="s">
        <v>8216</v>
      </c>
      <c r="D48" s="381" t="s">
        <v>28</v>
      </c>
      <c r="E48" s="382">
        <v>0.28000000000000003</v>
      </c>
      <c r="F48" s="383">
        <v>0.32</v>
      </c>
      <c r="G48" s="383">
        <v>0.6</v>
      </c>
    </row>
    <row r="49" spans="1:7" s="353" customFormat="1" ht="38.25" x14ac:dyDescent="0.2">
      <c r="A49" s="378" t="s">
        <v>8217</v>
      </c>
      <c r="B49" s="379"/>
      <c r="C49" s="378" t="s">
        <v>34</v>
      </c>
      <c r="D49" s="381" t="s">
        <v>28</v>
      </c>
      <c r="E49" s="382">
        <v>0.23</v>
      </c>
      <c r="F49" s="383">
        <v>0.27</v>
      </c>
      <c r="G49" s="383">
        <v>0.5</v>
      </c>
    </row>
    <row r="50" spans="1:7" s="353" customFormat="1" ht="38.25" x14ac:dyDescent="0.2">
      <c r="A50" s="378" t="s">
        <v>8218</v>
      </c>
      <c r="B50" s="379"/>
      <c r="C50" s="378" t="s">
        <v>35</v>
      </c>
      <c r="D50" s="381" t="s">
        <v>28</v>
      </c>
      <c r="E50" s="382">
        <v>0.2</v>
      </c>
      <c r="F50" s="383">
        <v>0.23</v>
      </c>
      <c r="G50" s="383">
        <v>0.43</v>
      </c>
    </row>
    <row r="51" spans="1:7" s="353" customFormat="1" ht="38.25" x14ac:dyDescent="0.2">
      <c r="A51" s="378" t="s">
        <v>8219</v>
      </c>
      <c r="B51" s="379"/>
      <c r="C51" s="378" t="s">
        <v>8220</v>
      </c>
      <c r="D51" s="381" t="s">
        <v>28</v>
      </c>
      <c r="E51" s="382">
        <v>0.33</v>
      </c>
      <c r="F51" s="383">
        <v>0.37</v>
      </c>
      <c r="G51" s="383">
        <v>0.7</v>
      </c>
    </row>
    <row r="52" spans="1:7" s="353" customFormat="1" ht="38.25" x14ac:dyDescent="0.2">
      <c r="A52" s="378" t="s">
        <v>8221</v>
      </c>
      <c r="B52" s="379"/>
      <c r="C52" s="378" t="s">
        <v>37</v>
      </c>
      <c r="D52" s="381" t="s">
        <v>28</v>
      </c>
      <c r="E52" s="382">
        <v>0.22</v>
      </c>
      <c r="F52" s="383">
        <v>0.25</v>
      </c>
      <c r="G52" s="383">
        <v>0.47</v>
      </c>
    </row>
    <row r="53" spans="1:7" s="353" customFormat="1" ht="38.25" x14ac:dyDescent="0.2">
      <c r="A53" s="378" t="s">
        <v>8222</v>
      </c>
      <c r="B53" s="379"/>
      <c r="C53" s="378" t="s">
        <v>38</v>
      </c>
      <c r="D53" s="381" t="s">
        <v>28</v>
      </c>
      <c r="E53" s="382">
        <v>0.13</v>
      </c>
      <c r="F53" s="383">
        <v>0.26</v>
      </c>
      <c r="G53" s="383">
        <v>0.39</v>
      </c>
    </row>
    <row r="54" spans="1:7" s="353" customFormat="1" ht="38.25" x14ac:dyDescent="0.2">
      <c r="A54" s="378" t="s">
        <v>8223</v>
      </c>
      <c r="B54" s="379"/>
      <c r="C54" s="378" t="s">
        <v>8224</v>
      </c>
      <c r="D54" s="381" t="s">
        <v>28</v>
      </c>
      <c r="E54" s="382">
        <v>0.13</v>
      </c>
      <c r="F54" s="383">
        <v>0.14000000000000001</v>
      </c>
      <c r="G54" s="383">
        <v>0.27</v>
      </c>
    </row>
    <row r="55" spans="1:7" s="353" customFormat="1" ht="25.5" x14ac:dyDescent="0.2">
      <c r="A55" s="378" t="s">
        <v>8225</v>
      </c>
      <c r="B55" s="379"/>
      <c r="C55" s="378" t="s">
        <v>39</v>
      </c>
      <c r="D55" s="381" t="s">
        <v>28</v>
      </c>
      <c r="E55" s="382">
        <v>0.1</v>
      </c>
      <c r="F55" s="383">
        <v>0.12</v>
      </c>
      <c r="G55" s="383">
        <v>0.22</v>
      </c>
    </row>
    <row r="56" spans="1:7" s="353" customFormat="1" ht="25.5" x14ac:dyDescent="0.2">
      <c r="A56" s="378" t="s">
        <v>8226</v>
      </c>
      <c r="B56" s="379"/>
      <c r="C56" s="378" t="s">
        <v>40</v>
      </c>
      <c r="D56" s="381" t="s">
        <v>28</v>
      </c>
      <c r="E56" s="382">
        <v>0.08</v>
      </c>
      <c r="F56" s="383">
        <v>0.1</v>
      </c>
      <c r="G56" s="383">
        <v>0.18</v>
      </c>
    </row>
    <row r="57" spans="1:7" s="353" customFormat="1" ht="25.5" x14ac:dyDescent="0.2">
      <c r="A57" s="378" t="s">
        <v>8227</v>
      </c>
      <c r="B57" s="379"/>
      <c r="C57" s="378" t="s">
        <v>41</v>
      </c>
      <c r="D57" s="381" t="s">
        <v>28</v>
      </c>
      <c r="E57" s="382">
        <v>7.0000000000000007E-2</v>
      </c>
      <c r="F57" s="383">
        <v>0.09</v>
      </c>
      <c r="G57" s="383">
        <v>0.16</v>
      </c>
    </row>
    <row r="58" spans="1:7" s="353" customFormat="1" ht="25.5" x14ac:dyDescent="0.2">
      <c r="A58" s="378" t="s">
        <v>8228</v>
      </c>
      <c r="B58" s="379"/>
      <c r="C58" s="378" t="s">
        <v>8229</v>
      </c>
      <c r="D58" s="381" t="s">
        <v>42</v>
      </c>
      <c r="E58" s="382">
        <v>511.87</v>
      </c>
      <c r="F58" s="383">
        <v>449.4</v>
      </c>
      <c r="G58" s="383">
        <v>961.27</v>
      </c>
    </row>
    <row r="59" spans="1:7" s="353" customFormat="1" ht="25.5" x14ac:dyDescent="0.2">
      <c r="A59" s="378" t="s">
        <v>8230</v>
      </c>
      <c r="B59" s="379"/>
      <c r="C59" s="378" t="s">
        <v>8231</v>
      </c>
      <c r="D59" s="381" t="s">
        <v>6</v>
      </c>
      <c r="E59" s="382">
        <v>578.48</v>
      </c>
      <c r="F59" s="383">
        <v>307.16000000000003</v>
      </c>
      <c r="G59" s="383">
        <v>885.64</v>
      </c>
    </row>
    <row r="60" spans="1:7" x14ac:dyDescent="0.2">
      <c r="A60" s="384" t="s">
        <v>2677</v>
      </c>
      <c r="B60" s="385" t="s">
        <v>43</v>
      </c>
      <c r="C60" s="384"/>
      <c r="D60" s="386"/>
      <c r="E60" s="387"/>
      <c r="F60" s="387"/>
      <c r="G60" s="387"/>
    </row>
    <row r="61" spans="1:7" s="353" customFormat="1" ht="25.5" x14ac:dyDescent="0.2">
      <c r="A61" s="378" t="s">
        <v>2678</v>
      </c>
      <c r="B61" s="379"/>
      <c r="C61" s="378" t="s">
        <v>2679</v>
      </c>
      <c r="D61" s="381" t="s">
        <v>27</v>
      </c>
      <c r="E61" s="382">
        <v>971.46</v>
      </c>
      <c r="F61" s="383">
        <v>0</v>
      </c>
      <c r="G61" s="383">
        <v>971.46</v>
      </c>
    </row>
    <row r="62" spans="1:7" s="353" customFormat="1" ht="38.25" x14ac:dyDescent="0.2">
      <c r="A62" s="378" t="s">
        <v>2680</v>
      </c>
      <c r="B62" s="379"/>
      <c r="C62" s="378" t="s">
        <v>2681</v>
      </c>
      <c r="D62" s="381" t="s">
        <v>27</v>
      </c>
      <c r="E62" s="382">
        <v>4622.49</v>
      </c>
      <c r="F62" s="383">
        <v>0</v>
      </c>
      <c r="G62" s="383">
        <v>4622.49</v>
      </c>
    </row>
    <row r="63" spans="1:7" s="353" customFormat="1" x14ac:dyDescent="0.2">
      <c r="A63" s="378" t="s">
        <v>2682</v>
      </c>
      <c r="B63" s="379"/>
      <c r="C63" s="378" t="s">
        <v>45</v>
      </c>
      <c r="D63" s="381" t="s">
        <v>46</v>
      </c>
      <c r="E63" s="382">
        <v>85.79</v>
      </c>
      <c r="F63" s="383">
        <v>0</v>
      </c>
      <c r="G63" s="383">
        <v>85.79</v>
      </c>
    </row>
    <row r="64" spans="1:7" s="354" customFormat="1" ht="25.5" x14ac:dyDescent="0.2">
      <c r="A64" s="378" t="s">
        <v>2683</v>
      </c>
      <c r="B64" s="379"/>
      <c r="C64" s="378" t="s">
        <v>47</v>
      </c>
      <c r="D64" s="381" t="s">
        <v>46</v>
      </c>
      <c r="E64" s="382">
        <v>102.01</v>
      </c>
      <c r="F64" s="383">
        <v>0</v>
      </c>
      <c r="G64" s="383">
        <v>102.01</v>
      </c>
    </row>
    <row r="65" spans="1:7" s="353" customFormat="1" x14ac:dyDescent="0.2">
      <c r="A65" s="378" t="s">
        <v>2684</v>
      </c>
      <c r="B65" s="379"/>
      <c r="C65" s="378" t="s">
        <v>48</v>
      </c>
      <c r="D65" s="381" t="s">
        <v>46</v>
      </c>
      <c r="E65" s="382">
        <v>313.45999999999998</v>
      </c>
      <c r="F65" s="383">
        <v>0</v>
      </c>
      <c r="G65" s="383">
        <v>313.45999999999998</v>
      </c>
    </row>
    <row r="66" spans="1:7" s="353" customFormat="1" x14ac:dyDescent="0.2">
      <c r="A66" s="378" t="s">
        <v>2685</v>
      </c>
      <c r="B66" s="379"/>
      <c r="C66" s="378" t="s">
        <v>49</v>
      </c>
      <c r="D66" s="381" t="s">
        <v>46</v>
      </c>
      <c r="E66" s="382">
        <v>1052.1500000000001</v>
      </c>
      <c r="F66" s="383">
        <v>0</v>
      </c>
      <c r="G66" s="383">
        <v>1052.1500000000001</v>
      </c>
    </row>
    <row r="67" spans="1:7" s="353" customFormat="1" ht="25.5" x14ac:dyDescent="0.2">
      <c r="A67" s="378" t="s">
        <v>2686</v>
      </c>
      <c r="B67" s="379"/>
      <c r="C67" s="378" t="s">
        <v>50</v>
      </c>
      <c r="D67" s="381" t="s">
        <v>46</v>
      </c>
      <c r="E67" s="382">
        <v>99.08</v>
      </c>
      <c r="F67" s="383">
        <v>0</v>
      </c>
      <c r="G67" s="383">
        <v>99.08</v>
      </c>
    </row>
    <row r="68" spans="1:7" x14ac:dyDescent="0.2">
      <c r="A68" s="384" t="s">
        <v>2687</v>
      </c>
      <c r="B68" s="385" t="s">
        <v>72</v>
      </c>
      <c r="C68" s="384"/>
      <c r="D68" s="386"/>
      <c r="E68" s="387"/>
      <c r="F68" s="387"/>
      <c r="G68" s="387"/>
    </row>
    <row r="69" spans="1:7" s="352" customFormat="1" ht="38.25" x14ac:dyDescent="0.2">
      <c r="A69" s="378" t="s">
        <v>2688</v>
      </c>
      <c r="B69" s="379"/>
      <c r="C69" s="378" t="s">
        <v>2689</v>
      </c>
      <c r="D69" s="381" t="s">
        <v>27</v>
      </c>
      <c r="E69" s="383">
        <v>360.24</v>
      </c>
      <c r="F69" s="383">
        <v>0</v>
      </c>
      <c r="G69" s="383">
        <v>360.24</v>
      </c>
    </row>
    <row r="70" spans="1:7" s="352" customFormat="1" x14ac:dyDescent="0.2">
      <c r="A70" s="378" t="s">
        <v>2690</v>
      </c>
      <c r="B70" s="379"/>
      <c r="C70" s="378" t="s">
        <v>73</v>
      </c>
      <c r="D70" s="381" t="s">
        <v>28</v>
      </c>
      <c r="E70" s="383">
        <v>1.9</v>
      </c>
      <c r="F70" s="383">
        <v>4.05</v>
      </c>
      <c r="G70" s="383">
        <v>5.95</v>
      </c>
    </row>
    <row r="71" spans="1:7" s="352" customFormat="1" ht="25.5" x14ac:dyDescent="0.2">
      <c r="A71" s="378" t="s">
        <v>2691</v>
      </c>
      <c r="B71" s="379"/>
      <c r="C71" s="378" t="s">
        <v>74</v>
      </c>
      <c r="D71" s="381" t="s">
        <v>28</v>
      </c>
      <c r="E71" s="383">
        <v>85.5</v>
      </c>
      <c r="F71" s="383">
        <v>29.92</v>
      </c>
      <c r="G71" s="383">
        <v>115.42</v>
      </c>
    </row>
    <row r="72" spans="1:7" s="352" customFormat="1" ht="25.5" x14ac:dyDescent="0.2">
      <c r="A72" s="378" t="s">
        <v>2692</v>
      </c>
      <c r="B72" s="379"/>
      <c r="C72" s="378" t="s">
        <v>75</v>
      </c>
      <c r="D72" s="381" t="s">
        <v>28</v>
      </c>
      <c r="E72" s="383">
        <v>13.24</v>
      </c>
      <c r="F72" s="383">
        <v>26.17</v>
      </c>
      <c r="G72" s="383">
        <v>39.409999999999997</v>
      </c>
    </row>
    <row r="73" spans="1:7" s="352" customFormat="1" ht="25.5" x14ac:dyDescent="0.2">
      <c r="A73" s="378" t="s">
        <v>2693</v>
      </c>
      <c r="B73" s="379"/>
      <c r="C73" s="378" t="s">
        <v>76</v>
      </c>
      <c r="D73" s="381" t="s">
        <v>28</v>
      </c>
      <c r="E73" s="383">
        <v>0</v>
      </c>
      <c r="F73" s="383">
        <v>20.25</v>
      </c>
      <c r="G73" s="383">
        <v>20.25</v>
      </c>
    </row>
    <row r="74" spans="1:7" s="352" customFormat="1" ht="25.5" x14ac:dyDescent="0.2">
      <c r="A74" s="378" t="s">
        <v>2694</v>
      </c>
      <c r="B74" s="379"/>
      <c r="C74" s="378" t="s">
        <v>77</v>
      </c>
      <c r="D74" s="381" t="s">
        <v>46</v>
      </c>
      <c r="E74" s="383">
        <v>0.67</v>
      </c>
      <c r="F74" s="383">
        <v>3</v>
      </c>
      <c r="G74" s="383">
        <v>3.67</v>
      </c>
    </row>
    <row r="75" spans="1:7" s="352" customFormat="1" ht="38.25" x14ac:dyDescent="0.2">
      <c r="A75" s="378" t="s">
        <v>2695</v>
      </c>
      <c r="B75" s="379"/>
      <c r="C75" s="378" t="s">
        <v>2696</v>
      </c>
      <c r="D75" s="381" t="s">
        <v>53</v>
      </c>
      <c r="E75" s="383">
        <v>0</v>
      </c>
      <c r="F75" s="383">
        <v>305.64</v>
      </c>
      <c r="G75" s="383">
        <v>305.64</v>
      </c>
    </row>
    <row r="76" spans="1:7" s="352" customFormat="1" x14ac:dyDescent="0.2">
      <c r="A76" s="378" t="s">
        <v>2697</v>
      </c>
      <c r="B76" s="379"/>
      <c r="C76" s="378" t="s">
        <v>7256</v>
      </c>
      <c r="D76" s="381" t="s">
        <v>46</v>
      </c>
      <c r="E76" s="383">
        <v>165.01</v>
      </c>
      <c r="F76" s="383">
        <v>0</v>
      </c>
      <c r="G76" s="383">
        <v>165.01</v>
      </c>
    </row>
    <row r="77" spans="1:7" s="352" customFormat="1" x14ac:dyDescent="0.2">
      <c r="A77" s="378" t="s">
        <v>2698</v>
      </c>
      <c r="B77" s="379"/>
      <c r="C77" s="378" t="s">
        <v>7257</v>
      </c>
      <c r="D77" s="381" t="s">
        <v>46</v>
      </c>
      <c r="E77" s="383">
        <v>164.97</v>
      </c>
      <c r="F77" s="383">
        <v>0</v>
      </c>
      <c r="G77" s="383">
        <v>164.97</v>
      </c>
    </row>
    <row r="78" spans="1:7" s="352" customFormat="1" x14ac:dyDescent="0.2">
      <c r="A78" s="378" t="s">
        <v>2699</v>
      </c>
      <c r="B78" s="379"/>
      <c r="C78" s="378" t="s">
        <v>7258</v>
      </c>
      <c r="D78" s="381" t="s">
        <v>46</v>
      </c>
      <c r="E78" s="383">
        <v>196.99</v>
      </c>
      <c r="F78" s="383">
        <v>0</v>
      </c>
      <c r="G78" s="383">
        <v>196.99</v>
      </c>
    </row>
    <row r="79" spans="1:7" s="352" customFormat="1" x14ac:dyDescent="0.2">
      <c r="A79" s="378" t="s">
        <v>2700</v>
      </c>
      <c r="B79" s="379"/>
      <c r="C79" s="378" t="s">
        <v>7259</v>
      </c>
      <c r="D79" s="381" t="s">
        <v>46</v>
      </c>
      <c r="E79" s="383">
        <v>194.68</v>
      </c>
      <c r="F79" s="383">
        <v>0</v>
      </c>
      <c r="G79" s="383">
        <v>194.68</v>
      </c>
    </row>
    <row r="80" spans="1:7" s="352" customFormat="1" ht="38.25" x14ac:dyDescent="0.2">
      <c r="A80" s="378" t="s">
        <v>2701</v>
      </c>
      <c r="B80" s="379"/>
      <c r="C80" s="378" t="s">
        <v>2702</v>
      </c>
      <c r="D80" s="381" t="s">
        <v>27</v>
      </c>
      <c r="E80" s="383">
        <v>158.15</v>
      </c>
      <c r="F80" s="383">
        <v>0</v>
      </c>
      <c r="G80" s="383">
        <v>158.15</v>
      </c>
    </row>
    <row r="81" spans="1:7" s="352" customFormat="1" ht="38.25" x14ac:dyDescent="0.2">
      <c r="A81" s="378" t="s">
        <v>2703</v>
      </c>
      <c r="B81" s="379"/>
      <c r="C81" s="378" t="s">
        <v>8378</v>
      </c>
      <c r="D81" s="381" t="s">
        <v>6</v>
      </c>
      <c r="E81" s="383">
        <v>6.37</v>
      </c>
      <c r="F81" s="383">
        <v>0</v>
      </c>
      <c r="G81" s="383">
        <v>6.37</v>
      </c>
    </row>
    <row r="82" spans="1:7" s="352" customFormat="1" ht="38.25" x14ac:dyDescent="0.2">
      <c r="A82" s="378" t="s">
        <v>2704</v>
      </c>
      <c r="B82" s="379"/>
      <c r="C82" s="378" t="s">
        <v>8379</v>
      </c>
      <c r="D82" s="381" t="s">
        <v>6</v>
      </c>
      <c r="E82" s="383">
        <v>7.28</v>
      </c>
      <c r="F82" s="383">
        <v>0</v>
      </c>
      <c r="G82" s="383">
        <v>7.28</v>
      </c>
    </row>
    <row r="83" spans="1:7" s="352" customFormat="1" ht="38.25" x14ac:dyDescent="0.2">
      <c r="A83" s="378" t="s">
        <v>2705</v>
      </c>
      <c r="B83" s="379"/>
      <c r="C83" s="378" t="s">
        <v>8380</v>
      </c>
      <c r="D83" s="381" t="s">
        <v>6</v>
      </c>
      <c r="E83" s="383">
        <v>9.1300000000000008</v>
      </c>
      <c r="F83" s="383">
        <v>0</v>
      </c>
      <c r="G83" s="383">
        <v>9.1300000000000008</v>
      </c>
    </row>
    <row r="84" spans="1:7" s="352" customFormat="1" ht="38.25" x14ac:dyDescent="0.2">
      <c r="A84" s="378" t="s">
        <v>2706</v>
      </c>
      <c r="B84" s="379"/>
      <c r="C84" s="378" t="s">
        <v>8381</v>
      </c>
      <c r="D84" s="381" t="s">
        <v>6</v>
      </c>
      <c r="E84" s="383">
        <v>9.4</v>
      </c>
      <c r="F84" s="383">
        <v>0</v>
      </c>
      <c r="G84" s="383">
        <v>9.4</v>
      </c>
    </row>
    <row r="85" spans="1:7" s="352" customFormat="1" ht="38.25" x14ac:dyDescent="0.2">
      <c r="A85" s="378" t="s">
        <v>2707</v>
      </c>
      <c r="B85" s="379"/>
      <c r="C85" s="378" t="s">
        <v>8382</v>
      </c>
      <c r="D85" s="381" t="s">
        <v>6</v>
      </c>
      <c r="E85" s="383">
        <v>11.38</v>
      </c>
      <c r="F85" s="383">
        <v>0</v>
      </c>
      <c r="G85" s="383">
        <v>11.38</v>
      </c>
    </row>
    <row r="86" spans="1:7" s="352" customFormat="1" ht="38.25" x14ac:dyDescent="0.2">
      <c r="A86" s="378" t="s">
        <v>2708</v>
      </c>
      <c r="B86" s="379"/>
      <c r="C86" s="378" t="s">
        <v>8383</v>
      </c>
      <c r="D86" s="381" t="s">
        <v>6</v>
      </c>
      <c r="E86" s="383">
        <v>14.37</v>
      </c>
      <c r="F86" s="383">
        <v>0</v>
      </c>
      <c r="G86" s="383">
        <v>14.37</v>
      </c>
    </row>
    <row r="87" spans="1:7" s="352" customFormat="1" ht="38.25" x14ac:dyDescent="0.2">
      <c r="A87" s="378" t="s">
        <v>2709</v>
      </c>
      <c r="B87" s="379"/>
      <c r="C87" s="378" t="s">
        <v>8384</v>
      </c>
      <c r="D87" s="381" t="s">
        <v>6</v>
      </c>
      <c r="E87" s="383">
        <v>16.36</v>
      </c>
      <c r="F87" s="383">
        <v>0</v>
      </c>
      <c r="G87" s="383">
        <v>16.36</v>
      </c>
    </row>
    <row r="88" spans="1:7" s="352" customFormat="1" ht="38.25" x14ac:dyDescent="0.2">
      <c r="A88" s="378" t="s">
        <v>2710</v>
      </c>
      <c r="B88" s="379"/>
      <c r="C88" s="378" t="s">
        <v>8385</v>
      </c>
      <c r="D88" s="381" t="s">
        <v>6</v>
      </c>
      <c r="E88" s="383">
        <v>12.26</v>
      </c>
      <c r="F88" s="383">
        <v>0</v>
      </c>
      <c r="G88" s="383">
        <v>12.26</v>
      </c>
    </row>
    <row r="89" spans="1:7" s="352" customFormat="1" ht="38.25" x14ac:dyDescent="0.2">
      <c r="A89" s="378" t="s">
        <v>2711</v>
      </c>
      <c r="B89" s="379"/>
      <c r="C89" s="378" t="s">
        <v>8386</v>
      </c>
      <c r="D89" s="381" t="s">
        <v>6</v>
      </c>
      <c r="E89" s="383">
        <v>14.71</v>
      </c>
      <c r="F89" s="383">
        <v>0</v>
      </c>
      <c r="G89" s="383">
        <v>14.71</v>
      </c>
    </row>
    <row r="90" spans="1:7" s="352" customFormat="1" ht="38.25" x14ac:dyDescent="0.2">
      <c r="A90" s="378" t="s">
        <v>2712</v>
      </c>
      <c r="B90" s="379"/>
      <c r="C90" s="378" t="s">
        <v>8387</v>
      </c>
      <c r="D90" s="381" t="s">
        <v>6</v>
      </c>
      <c r="E90" s="383">
        <v>18.61</v>
      </c>
      <c r="F90" s="383">
        <v>0</v>
      </c>
      <c r="G90" s="383">
        <v>18.61</v>
      </c>
    </row>
    <row r="91" spans="1:7" s="352" customFormat="1" ht="38.25" x14ac:dyDescent="0.2">
      <c r="A91" s="378" t="s">
        <v>2713</v>
      </c>
      <c r="B91" s="379"/>
      <c r="C91" s="378" t="s">
        <v>8388</v>
      </c>
      <c r="D91" s="381" t="s">
        <v>6</v>
      </c>
      <c r="E91" s="383">
        <v>22.76</v>
      </c>
      <c r="F91" s="383">
        <v>0</v>
      </c>
      <c r="G91" s="383">
        <v>22.76</v>
      </c>
    </row>
    <row r="92" spans="1:7" s="352" customFormat="1" x14ac:dyDescent="0.2">
      <c r="A92" s="378" t="s">
        <v>2714</v>
      </c>
      <c r="B92" s="379"/>
      <c r="C92" s="378" t="s">
        <v>7260</v>
      </c>
      <c r="D92" s="381" t="s">
        <v>46</v>
      </c>
      <c r="E92" s="383">
        <v>170.54</v>
      </c>
      <c r="F92" s="383">
        <v>0</v>
      </c>
      <c r="G92" s="383">
        <v>170.54</v>
      </c>
    </row>
    <row r="93" spans="1:7" s="352" customFormat="1" x14ac:dyDescent="0.2">
      <c r="A93" s="378" t="s">
        <v>2715</v>
      </c>
      <c r="B93" s="379"/>
      <c r="C93" s="378" t="s">
        <v>7261</v>
      </c>
      <c r="D93" s="381" t="s">
        <v>46</v>
      </c>
      <c r="E93" s="383">
        <v>198.05</v>
      </c>
      <c r="F93" s="383">
        <v>0</v>
      </c>
      <c r="G93" s="383">
        <v>198.05</v>
      </c>
    </row>
    <row r="94" spans="1:7" s="352" customFormat="1" x14ac:dyDescent="0.2">
      <c r="A94" s="378" t="s">
        <v>2716</v>
      </c>
      <c r="B94" s="379"/>
      <c r="C94" s="378" t="s">
        <v>7262</v>
      </c>
      <c r="D94" s="381" t="s">
        <v>46</v>
      </c>
      <c r="E94" s="383">
        <v>220.91</v>
      </c>
      <c r="F94" s="383">
        <v>0</v>
      </c>
      <c r="G94" s="383">
        <v>220.91</v>
      </c>
    </row>
    <row r="95" spans="1:7" s="352" customFormat="1" x14ac:dyDescent="0.2">
      <c r="A95" s="378" t="s">
        <v>2717</v>
      </c>
      <c r="B95" s="379"/>
      <c r="C95" s="378" t="s">
        <v>7263</v>
      </c>
      <c r="D95" s="381" t="s">
        <v>46</v>
      </c>
      <c r="E95" s="383">
        <v>254.07</v>
      </c>
      <c r="F95" s="383">
        <v>0</v>
      </c>
      <c r="G95" s="383">
        <v>254.07</v>
      </c>
    </row>
    <row r="96" spans="1:7" s="352" customFormat="1" x14ac:dyDescent="0.2">
      <c r="A96" s="378" t="s">
        <v>2718</v>
      </c>
      <c r="B96" s="379"/>
      <c r="C96" s="378" t="s">
        <v>7264</v>
      </c>
      <c r="D96" s="381" t="s">
        <v>46</v>
      </c>
      <c r="E96" s="383">
        <v>295.20999999999998</v>
      </c>
      <c r="F96" s="383">
        <v>0</v>
      </c>
      <c r="G96" s="383">
        <v>295.20999999999998</v>
      </c>
    </row>
    <row r="97" spans="1:7" s="352" customFormat="1" x14ac:dyDescent="0.2">
      <c r="A97" s="378" t="s">
        <v>2719</v>
      </c>
      <c r="B97" s="379"/>
      <c r="C97" s="378" t="s">
        <v>7265</v>
      </c>
      <c r="D97" s="381" t="s">
        <v>46</v>
      </c>
      <c r="E97" s="383">
        <v>349.98</v>
      </c>
      <c r="F97" s="383">
        <v>0</v>
      </c>
      <c r="G97" s="383">
        <v>349.98</v>
      </c>
    </row>
    <row r="98" spans="1:7" s="352" customFormat="1" ht="25.5" x14ac:dyDescent="0.2">
      <c r="A98" s="378" t="s">
        <v>2720</v>
      </c>
      <c r="B98" s="379"/>
      <c r="C98" s="378" t="s">
        <v>78</v>
      </c>
      <c r="D98" s="381" t="s">
        <v>46</v>
      </c>
      <c r="E98" s="383">
        <v>208.63</v>
      </c>
      <c r="F98" s="383">
        <v>0</v>
      </c>
      <c r="G98" s="383">
        <v>208.63</v>
      </c>
    </row>
    <row r="99" spans="1:7" s="352" customFormat="1" ht="25.5" x14ac:dyDescent="0.2">
      <c r="A99" s="378" t="s">
        <v>8232</v>
      </c>
      <c r="B99" s="379"/>
      <c r="C99" s="378" t="s">
        <v>8233</v>
      </c>
      <c r="D99" s="381" t="s">
        <v>27</v>
      </c>
      <c r="E99" s="383">
        <v>973.76</v>
      </c>
      <c r="F99" s="383">
        <v>2731.54</v>
      </c>
      <c r="G99" s="383">
        <v>3705.3</v>
      </c>
    </row>
    <row r="100" spans="1:7" s="352" customFormat="1" ht="38.25" x14ac:dyDescent="0.2">
      <c r="A100" s="378" t="s">
        <v>8234</v>
      </c>
      <c r="B100" s="379"/>
      <c r="C100" s="378" t="s">
        <v>8235</v>
      </c>
      <c r="D100" s="381" t="s">
        <v>28</v>
      </c>
      <c r="E100" s="383">
        <v>4.9000000000000004</v>
      </c>
      <c r="F100" s="383">
        <v>29.25</v>
      </c>
      <c r="G100" s="383">
        <v>34.15</v>
      </c>
    </row>
    <row r="101" spans="1:7" s="352" customFormat="1" ht="25.5" x14ac:dyDescent="0.2">
      <c r="A101" s="378" t="s">
        <v>8236</v>
      </c>
      <c r="B101" s="379"/>
      <c r="C101" s="378" t="s">
        <v>8237</v>
      </c>
      <c r="D101" s="381" t="s">
        <v>28</v>
      </c>
      <c r="E101" s="383">
        <v>275.95999999999998</v>
      </c>
      <c r="F101" s="383">
        <v>207.52</v>
      </c>
      <c r="G101" s="383">
        <v>483.48</v>
      </c>
    </row>
    <row r="102" spans="1:7" x14ac:dyDescent="0.2">
      <c r="A102" s="384" t="s">
        <v>2721</v>
      </c>
      <c r="B102" s="385" t="s">
        <v>7266</v>
      </c>
      <c r="C102" s="384"/>
      <c r="D102" s="386"/>
      <c r="E102" s="387"/>
      <c r="F102" s="387"/>
      <c r="G102" s="387"/>
    </row>
    <row r="103" spans="1:7" s="352" customFormat="1" ht="38.25" x14ac:dyDescent="0.2">
      <c r="A103" s="378" t="s">
        <v>7267</v>
      </c>
      <c r="B103" s="379"/>
      <c r="C103" s="378" t="s">
        <v>79</v>
      </c>
      <c r="D103" s="381" t="s">
        <v>6</v>
      </c>
      <c r="E103" s="383">
        <v>144.94999999999999</v>
      </c>
      <c r="F103" s="383">
        <v>5862.4</v>
      </c>
      <c r="G103" s="383">
        <v>6007.35</v>
      </c>
    </row>
    <row r="104" spans="1:7" s="352" customFormat="1" ht="25.5" x14ac:dyDescent="0.2">
      <c r="A104" s="378" t="s">
        <v>7268</v>
      </c>
      <c r="B104" s="379"/>
      <c r="C104" s="378" t="s">
        <v>80</v>
      </c>
      <c r="D104" s="381" t="s">
        <v>6</v>
      </c>
      <c r="E104" s="383">
        <v>144.94999999999999</v>
      </c>
      <c r="F104" s="383">
        <v>7731.21</v>
      </c>
      <c r="G104" s="383">
        <v>7876.16</v>
      </c>
    </row>
    <row r="105" spans="1:7" s="352" customFormat="1" ht="25.5" x14ac:dyDescent="0.2">
      <c r="A105" s="378" t="s">
        <v>7269</v>
      </c>
      <c r="B105" s="379"/>
      <c r="C105" s="378" t="s">
        <v>2722</v>
      </c>
      <c r="D105" s="381" t="s">
        <v>6</v>
      </c>
      <c r="E105" s="383">
        <v>144.94999999999999</v>
      </c>
      <c r="F105" s="383">
        <v>6780.75</v>
      </c>
      <c r="G105" s="383">
        <v>6925.7</v>
      </c>
    </row>
    <row r="106" spans="1:7" s="352" customFormat="1" x14ac:dyDescent="0.2">
      <c r="A106" s="378" t="s">
        <v>7270</v>
      </c>
      <c r="B106" s="379"/>
      <c r="C106" s="378" t="s">
        <v>81</v>
      </c>
      <c r="D106" s="381" t="s">
        <v>6</v>
      </c>
      <c r="E106" s="383">
        <v>417.95</v>
      </c>
      <c r="F106" s="383">
        <v>16340.16</v>
      </c>
      <c r="G106" s="383">
        <v>16758.11</v>
      </c>
    </row>
    <row r="107" spans="1:7" s="352" customFormat="1" ht="25.5" x14ac:dyDescent="0.2">
      <c r="A107" s="378" t="s">
        <v>7271</v>
      </c>
      <c r="B107" s="379"/>
      <c r="C107" s="378" t="s">
        <v>82</v>
      </c>
      <c r="D107" s="381" t="s">
        <v>6</v>
      </c>
      <c r="E107" s="383">
        <v>417.95</v>
      </c>
      <c r="F107" s="383">
        <v>25045.93</v>
      </c>
      <c r="G107" s="383">
        <v>25463.88</v>
      </c>
    </row>
    <row r="108" spans="1:7" s="352" customFormat="1" ht="25.5" x14ac:dyDescent="0.2">
      <c r="A108" s="378" t="s">
        <v>7272</v>
      </c>
      <c r="B108" s="379"/>
      <c r="C108" s="378" t="s">
        <v>83</v>
      </c>
      <c r="D108" s="381" t="s">
        <v>6</v>
      </c>
      <c r="E108" s="383">
        <v>417.95</v>
      </c>
      <c r="F108" s="383">
        <v>9831.89</v>
      </c>
      <c r="G108" s="383">
        <v>10249.84</v>
      </c>
    </row>
    <row r="109" spans="1:7" s="352" customFormat="1" x14ac:dyDescent="0.2">
      <c r="A109" s="378" t="s">
        <v>7273</v>
      </c>
      <c r="B109" s="379"/>
      <c r="C109" s="378" t="s">
        <v>84</v>
      </c>
      <c r="D109" s="381" t="s">
        <v>6</v>
      </c>
      <c r="E109" s="383">
        <v>339.95</v>
      </c>
      <c r="F109" s="383">
        <v>11776.99</v>
      </c>
      <c r="G109" s="383">
        <v>12116.94</v>
      </c>
    </row>
    <row r="110" spans="1:7" s="352" customFormat="1" ht="25.5" x14ac:dyDescent="0.2">
      <c r="A110" s="378" t="s">
        <v>7274</v>
      </c>
      <c r="B110" s="379"/>
      <c r="C110" s="378" t="s">
        <v>7275</v>
      </c>
      <c r="D110" s="381" t="s">
        <v>6</v>
      </c>
      <c r="E110" s="383">
        <v>207.35</v>
      </c>
      <c r="F110" s="383">
        <v>19058.57</v>
      </c>
      <c r="G110" s="383">
        <v>19265.919999999998</v>
      </c>
    </row>
    <row r="111" spans="1:7" x14ac:dyDescent="0.2">
      <c r="A111" s="384" t="s">
        <v>2723</v>
      </c>
      <c r="B111" s="385" t="s">
        <v>52</v>
      </c>
      <c r="C111" s="384"/>
      <c r="D111" s="386"/>
      <c r="E111" s="387"/>
      <c r="F111" s="387"/>
      <c r="G111" s="387"/>
    </row>
    <row r="112" spans="1:7" s="352" customFormat="1" ht="38.25" x14ac:dyDescent="0.2">
      <c r="A112" s="378" t="s">
        <v>2724</v>
      </c>
      <c r="B112" s="379"/>
      <c r="C112" s="378" t="s">
        <v>2725</v>
      </c>
      <c r="D112" s="381" t="s">
        <v>27</v>
      </c>
      <c r="E112" s="383">
        <v>7499.51</v>
      </c>
      <c r="F112" s="383">
        <v>0</v>
      </c>
      <c r="G112" s="383">
        <v>7499.51</v>
      </c>
    </row>
    <row r="113" spans="1:7" s="352" customFormat="1" ht="51" x14ac:dyDescent="0.2">
      <c r="A113" s="378" t="s">
        <v>2726</v>
      </c>
      <c r="B113" s="379"/>
      <c r="C113" s="378" t="s">
        <v>2727</v>
      </c>
      <c r="D113" s="381" t="s">
        <v>27</v>
      </c>
      <c r="E113" s="383">
        <v>10648.21</v>
      </c>
      <c r="F113" s="383">
        <v>0</v>
      </c>
      <c r="G113" s="383">
        <v>10648.21</v>
      </c>
    </row>
    <row r="114" spans="1:7" s="352" customFormat="1" ht="51" x14ac:dyDescent="0.2">
      <c r="A114" s="378" t="s">
        <v>2728</v>
      </c>
      <c r="B114" s="379"/>
      <c r="C114" s="378" t="s">
        <v>2729</v>
      </c>
      <c r="D114" s="381" t="s">
        <v>27</v>
      </c>
      <c r="E114" s="383">
        <v>14572.99</v>
      </c>
      <c r="F114" s="383">
        <v>0</v>
      </c>
      <c r="G114" s="383">
        <v>14572.99</v>
      </c>
    </row>
    <row r="115" spans="1:7" s="352" customFormat="1" ht="38.25" x14ac:dyDescent="0.2">
      <c r="A115" s="378" t="s">
        <v>2730</v>
      </c>
      <c r="B115" s="379"/>
      <c r="C115" s="378" t="s">
        <v>7276</v>
      </c>
      <c r="D115" s="381" t="s">
        <v>46</v>
      </c>
      <c r="E115" s="383">
        <v>372.07</v>
      </c>
      <c r="F115" s="383">
        <v>0</v>
      </c>
      <c r="G115" s="383">
        <v>372.07</v>
      </c>
    </row>
    <row r="116" spans="1:7" s="352" customFormat="1" ht="38.25" x14ac:dyDescent="0.2">
      <c r="A116" s="378" t="s">
        <v>2731</v>
      </c>
      <c r="B116" s="379"/>
      <c r="C116" s="378" t="s">
        <v>2732</v>
      </c>
      <c r="D116" s="381" t="s">
        <v>46</v>
      </c>
      <c r="E116" s="383">
        <v>405.53</v>
      </c>
      <c r="F116" s="383">
        <v>0</v>
      </c>
      <c r="G116" s="383">
        <v>405.53</v>
      </c>
    </row>
    <row r="117" spans="1:7" s="352" customFormat="1" ht="38.25" x14ac:dyDescent="0.2">
      <c r="A117" s="378" t="s">
        <v>2733</v>
      </c>
      <c r="B117" s="379"/>
      <c r="C117" s="378" t="s">
        <v>2734</v>
      </c>
      <c r="D117" s="381" t="s">
        <v>46</v>
      </c>
      <c r="E117" s="383">
        <v>513.04999999999995</v>
      </c>
      <c r="F117" s="383">
        <v>0</v>
      </c>
      <c r="G117" s="383">
        <v>513.04999999999995</v>
      </c>
    </row>
    <row r="118" spans="1:7" s="352" customFormat="1" ht="38.25" x14ac:dyDescent="0.2">
      <c r="A118" s="378" t="s">
        <v>2735</v>
      </c>
      <c r="B118" s="379"/>
      <c r="C118" s="378" t="s">
        <v>2736</v>
      </c>
      <c r="D118" s="381" t="s">
        <v>46</v>
      </c>
      <c r="E118" s="383">
        <v>756.5</v>
      </c>
      <c r="F118" s="383">
        <v>0</v>
      </c>
      <c r="G118" s="383">
        <v>756.5</v>
      </c>
    </row>
    <row r="119" spans="1:7" s="352" customFormat="1" ht="38.25" x14ac:dyDescent="0.2">
      <c r="A119" s="378" t="s">
        <v>2737</v>
      </c>
      <c r="B119" s="379"/>
      <c r="C119" s="378" t="s">
        <v>2738</v>
      </c>
      <c r="D119" s="381" t="s">
        <v>46</v>
      </c>
      <c r="E119" s="383">
        <v>917</v>
      </c>
      <c r="F119" s="383">
        <v>0</v>
      </c>
      <c r="G119" s="383">
        <v>917</v>
      </c>
    </row>
    <row r="120" spans="1:7" s="352" customFormat="1" ht="38.25" x14ac:dyDescent="0.2">
      <c r="A120" s="378" t="s">
        <v>2739</v>
      </c>
      <c r="B120" s="379"/>
      <c r="C120" s="378" t="s">
        <v>2740</v>
      </c>
      <c r="D120" s="381" t="s">
        <v>46</v>
      </c>
      <c r="E120" s="383">
        <v>1129.47</v>
      </c>
      <c r="F120" s="383">
        <v>0</v>
      </c>
      <c r="G120" s="383">
        <v>1129.47</v>
      </c>
    </row>
    <row r="121" spans="1:7" s="352" customFormat="1" ht="38.25" x14ac:dyDescent="0.2">
      <c r="A121" s="378" t="s">
        <v>2741</v>
      </c>
      <c r="B121" s="379"/>
      <c r="C121" s="378" t="s">
        <v>2742</v>
      </c>
      <c r="D121" s="381" t="s">
        <v>46</v>
      </c>
      <c r="E121" s="383">
        <v>1214.1199999999999</v>
      </c>
      <c r="F121" s="383">
        <v>0</v>
      </c>
      <c r="G121" s="383">
        <v>1214.1199999999999</v>
      </c>
    </row>
    <row r="122" spans="1:7" s="352" customFormat="1" ht="38.25" x14ac:dyDescent="0.2">
      <c r="A122" s="378" t="s">
        <v>2743</v>
      </c>
      <c r="B122" s="379"/>
      <c r="C122" s="378" t="s">
        <v>2744</v>
      </c>
      <c r="D122" s="381" t="s">
        <v>46</v>
      </c>
      <c r="E122" s="383">
        <v>1439.97</v>
      </c>
      <c r="F122" s="383">
        <v>0</v>
      </c>
      <c r="G122" s="383">
        <v>1439.97</v>
      </c>
    </row>
    <row r="123" spans="1:7" s="352" customFormat="1" ht="38.25" x14ac:dyDescent="0.2">
      <c r="A123" s="378" t="s">
        <v>2745</v>
      </c>
      <c r="B123" s="379"/>
      <c r="C123" s="378" t="s">
        <v>2746</v>
      </c>
      <c r="D123" s="381" t="s">
        <v>46</v>
      </c>
      <c r="E123" s="383">
        <v>1881.38</v>
      </c>
      <c r="F123" s="383">
        <v>0</v>
      </c>
      <c r="G123" s="383">
        <v>1881.38</v>
      </c>
    </row>
    <row r="124" spans="1:7" s="352" customFormat="1" ht="38.25" x14ac:dyDescent="0.2">
      <c r="A124" s="378" t="s">
        <v>2747</v>
      </c>
      <c r="B124" s="379"/>
      <c r="C124" s="378" t="s">
        <v>2748</v>
      </c>
      <c r="D124" s="381" t="s">
        <v>46</v>
      </c>
      <c r="E124" s="383">
        <v>775.64</v>
      </c>
      <c r="F124" s="383">
        <v>0</v>
      </c>
      <c r="G124" s="383">
        <v>775.64</v>
      </c>
    </row>
    <row r="125" spans="1:7" s="352" customFormat="1" ht="38.25" x14ac:dyDescent="0.2">
      <c r="A125" s="378" t="s">
        <v>2749</v>
      </c>
      <c r="B125" s="379"/>
      <c r="C125" s="378" t="s">
        <v>7277</v>
      </c>
      <c r="D125" s="381" t="s">
        <v>46</v>
      </c>
      <c r="E125" s="383">
        <v>822.89</v>
      </c>
      <c r="F125" s="383">
        <v>0</v>
      </c>
      <c r="G125" s="383">
        <v>822.89</v>
      </c>
    </row>
    <row r="126" spans="1:7" s="352" customFormat="1" ht="25.5" x14ac:dyDescent="0.2">
      <c r="A126" s="378" t="s">
        <v>2750</v>
      </c>
      <c r="B126" s="379"/>
      <c r="C126" s="378" t="s">
        <v>2751</v>
      </c>
      <c r="D126" s="381" t="s">
        <v>46</v>
      </c>
      <c r="E126" s="383">
        <v>3286.43</v>
      </c>
      <c r="F126" s="383">
        <v>0</v>
      </c>
      <c r="G126" s="383">
        <v>3286.43</v>
      </c>
    </row>
    <row r="127" spans="1:7" s="352" customFormat="1" ht="38.25" x14ac:dyDescent="0.2">
      <c r="A127" s="378" t="s">
        <v>2752</v>
      </c>
      <c r="B127" s="379"/>
      <c r="C127" s="378" t="s">
        <v>2753</v>
      </c>
      <c r="D127" s="381" t="s">
        <v>46</v>
      </c>
      <c r="E127" s="383">
        <v>326.29000000000002</v>
      </c>
      <c r="F127" s="383">
        <v>0</v>
      </c>
      <c r="G127" s="383">
        <v>326.29000000000002</v>
      </c>
    </row>
    <row r="128" spans="1:7" s="352" customFormat="1" ht="38.25" x14ac:dyDescent="0.2">
      <c r="A128" s="378" t="s">
        <v>2754</v>
      </c>
      <c r="B128" s="379"/>
      <c r="C128" s="378" t="s">
        <v>2755</v>
      </c>
      <c r="D128" s="381" t="s">
        <v>46</v>
      </c>
      <c r="E128" s="383">
        <v>452</v>
      </c>
      <c r="F128" s="383">
        <v>0</v>
      </c>
      <c r="G128" s="383">
        <v>452</v>
      </c>
    </row>
    <row r="129" spans="1:7" s="352" customFormat="1" ht="38.25" x14ac:dyDescent="0.2">
      <c r="A129" s="378" t="s">
        <v>2756</v>
      </c>
      <c r="B129" s="379"/>
      <c r="C129" s="378" t="s">
        <v>2757</v>
      </c>
      <c r="D129" s="381" t="s">
        <v>46</v>
      </c>
      <c r="E129" s="383">
        <v>646.05999999999995</v>
      </c>
      <c r="F129" s="383">
        <v>0</v>
      </c>
      <c r="G129" s="383">
        <v>646.05999999999995</v>
      </c>
    </row>
    <row r="130" spans="1:7" s="352" customFormat="1" ht="38.25" x14ac:dyDescent="0.2">
      <c r="A130" s="378" t="s">
        <v>2758</v>
      </c>
      <c r="B130" s="379"/>
      <c r="C130" s="378" t="s">
        <v>2759</v>
      </c>
      <c r="D130" s="381" t="s">
        <v>46</v>
      </c>
      <c r="E130" s="383">
        <v>238.94</v>
      </c>
      <c r="F130" s="383">
        <v>0</v>
      </c>
      <c r="G130" s="383">
        <v>238.94</v>
      </c>
    </row>
    <row r="131" spans="1:7" s="352" customFormat="1" ht="38.25" x14ac:dyDescent="0.2">
      <c r="A131" s="378" t="s">
        <v>2760</v>
      </c>
      <c r="B131" s="379"/>
      <c r="C131" s="378" t="s">
        <v>2761</v>
      </c>
      <c r="D131" s="381" t="s">
        <v>46</v>
      </c>
      <c r="E131" s="383">
        <v>416.36</v>
      </c>
      <c r="F131" s="383">
        <v>0</v>
      </c>
      <c r="G131" s="383">
        <v>416.36</v>
      </c>
    </row>
    <row r="132" spans="1:7" s="352" customFormat="1" ht="38.25" x14ac:dyDescent="0.2">
      <c r="A132" s="378" t="s">
        <v>2762</v>
      </c>
      <c r="B132" s="379"/>
      <c r="C132" s="378" t="s">
        <v>2763</v>
      </c>
      <c r="D132" s="381" t="s">
        <v>46</v>
      </c>
      <c r="E132" s="383">
        <v>545.29</v>
      </c>
      <c r="F132" s="383">
        <v>0</v>
      </c>
      <c r="G132" s="383">
        <v>545.29</v>
      </c>
    </row>
    <row r="133" spans="1:7" s="352" customFormat="1" ht="38.25" x14ac:dyDescent="0.2">
      <c r="A133" s="378" t="s">
        <v>2764</v>
      </c>
      <c r="B133" s="379"/>
      <c r="C133" s="378" t="s">
        <v>2765</v>
      </c>
      <c r="D133" s="381" t="s">
        <v>46</v>
      </c>
      <c r="E133" s="383">
        <v>1787.51</v>
      </c>
      <c r="F133" s="383">
        <v>0</v>
      </c>
      <c r="G133" s="383">
        <v>1787.51</v>
      </c>
    </row>
    <row r="134" spans="1:7" s="352" customFormat="1" ht="38.25" x14ac:dyDescent="0.2">
      <c r="A134" s="378" t="s">
        <v>2766</v>
      </c>
      <c r="B134" s="379"/>
      <c r="C134" s="378" t="s">
        <v>2767</v>
      </c>
      <c r="D134" s="381" t="s">
        <v>46</v>
      </c>
      <c r="E134" s="383">
        <v>2054.7199999999998</v>
      </c>
      <c r="F134" s="383">
        <v>0</v>
      </c>
      <c r="G134" s="383">
        <v>2054.7199999999998</v>
      </c>
    </row>
    <row r="135" spans="1:7" s="352" customFormat="1" ht="38.25" x14ac:dyDescent="0.2">
      <c r="A135" s="378" t="s">
        <v>2768</v>
      </c>
      <c r="B135" s="379"/>
      <c r="C135" s="378" t="s">
        <v>2769</v>
      </c>
      <c r="D135" s="381" t="s">
        <v>46</v>
      </c>
      <c r="E135" s="383">
        <v>2607.21</v>
      </c>
      <c r="F135" s="383">
        <v>0</v>
      </c>
      <c r="G135" s="383">
        <v>2607.21</v>
      </c>
    </row>
    <row r="136" spans="1:7" s="352" customFormat="1" ht="38.25" x14ac:dyDescent="0.2">
      <c r="A136" s="378" t="s">
        <v>2770</v>
      </c>
      <c r="B136" s="379"/>
      <c r="C136" s="378" t="s">
        <v>2771</v>
      </c>
      <c r="D136" s="381" t="s">
        <v>46</v>
      </c>
      <c r="E136" s="383">
        <v>411.8</v>
      </c>
      <c r="F136" s="383">
        <v>0</v>
      </c>
      <c r="G136" s="383">
        <v>411.8</v>
      </c>
    </row>
    <row r="137" spans="1:7" s="352" customFormat="1" ht="38.25" x14ac:dyDescent="0.2">
      <c r="A137" s="378" t="s">
        <v>2772</v>
      </c>
      <c r="B137" s="379"/>
      <c r="C137" s="378" t="s">
        <v>7278</v>
      </c>
      <c r="D137" s="381" t="s">
        <v>46</v>
      </c>
      <c r="E137" s="383">
        <v>276.95999999999998</v>
      </c>
      <c r="F137" s="383">
        <v>0</v>
      </c>
      <c r="G137" s="383">
        <v>276.95999999999998</v>
      </c>
    </row>
    <row r="138" spans="1:7" s="352" customFormat="1" ht="38.25" x14ac:dyDescent="0.2">
      <c r="A138" s="378" t="s">
        <v>2773</v>
      </c>
      <c r="B138" s="379"/>
      <c r="C138" s="378" t="s">
        <v>7279</v>
      </c>
      <c r="D138" s="381" t="s">
        <v>46</v>
      </c>
      <c r="E138" s="383">
        <v>539.74</v>
      </c>
      <c r="F138" s="383">
        <v>0</v>
      </c>
      <c r="G138" s="383">
        <v>539.74</v>
      </c>
    </row>
    <row r="139" spans="1:7" s="352" customFormat="1" ht="25.5" x14ac:dyDescent="0.2">
      <c r="A139" s="378" t="s">
        <v>2774</v>
      </c>
      <c r="B139" s="379"/>
      <c r="C139" s="378" t="s">
        <v>7280</v>
      </c>
      <c r="D139" s="381" t="s">
        <v>46</v>
      </c>
      <c r="E139" s="383">
        <v>339.85</v>
      </c>
      <c r="F139" s="383">
        <v>0</v>
      </c>
      <c r="G139" s="383">
        <v>339.85</v>
      </c>
    </row>
    <row r="140" spans="1:7" s="352" customFormat="1" ht="25.5" x14ac:dyDescent="0.2">
      <c r="A140" s="378" t="s">
        <v>2775</v>
      </c>
      <c r="B140" s="379"/>
      <c r="C140" s="378" t="s">
        <v>7281</v>
      </c>
      <c r="D140" s="381" t="s">
        <v>46</v>
      </c>
      <c r="E140" s="383">
        <v>390.8</v>
      </c>
      <c r="F140" s="383">
        <v>0</v>
      </c>
      <c r="G140" s="383">
        <v>390.8</v>
      </c>
    </row>
    <row r="141" spans="1:7" s="352" customFormat="1" ht="25.5" x14ac:dyDescent="0.2">
      <c r="A141" s="378" t="s">
        <v>2776</v>
      </c>
      <c r="B141" s="379"/>
      <c r="C141" s="378" t="s">
        <v>7282</v>
      </c>
      <c r="D141" s="381" t="s">
        <v>46</v>
      </c>
      <c r="E141" s="383">
        <v>592.53</v>
      </c>
      <c r="F141" s="383">
        <v>0</v>
      </c>
      <c r="G141" s="383">
        <v>592.53</v>
      </c>
    </row>
    <row r="142" spans="1:7" s="352" customFormat="1" ht="38.25" x14ac:dyDescent="0.2">
      <c r="A142" s="378" t="s">
        <v>2777</v>
      </c>
      <c r="B142" s="379"/>
      <c r="C142" s="378" t="s">
        <v>8389</v>
      </c>
      <c r="D142" s="381" t="s">
        <v>46</v>
      </c>
      <c r="E142" s="383">
        <v>952.69</v>
      </c>
      <c r="F142" s="383">
        <v>0</v>
      </c>
      <c r="G142" s="383">
        <v>952.69</v>
      </c>
    </row>
    <row r="143" spans="1:7" s="352" customFormat="1" ht="25.5" x14ac:dyDescent="0.2">
      <c r="A143" s="378" t="s">
        <v>2778</v>
      </c>
      <c r="B143" s="379"/>
      <c r="C143" s="378" t="s">
        <v>7283</v>
      </c>
      <c r="D143" s="381" t="s">
        <v>46</v>
      </c>
      <c r="E143" s="383">
        <v>793.07</v>
      </c>
      <c r="F143" s="383">
        <v>0</v>
      </c>
      <c r="G143" s="383">
        <v>793.07</v>
      </c>
    </row>
    <row r="144" spans="1:7" s="352" customFormat="1" ht="25.5" x14ac:dyDescent="0.2">
      <c r="A144" s="378" t="s">
        <v>2779</v>
      </c>
      <c r="B144" s="379"/>
      <c r="C144" s="378" t="s">
        <v>7284</v>
      </c>
      <c r="D144" s="381" t="s">
        <v>46</v>
      </c>
      <c r="E144" s="383">
        <v>868.29</v>
      </c>
      <c r="F144" s="383">
        <v>0</v>
      </c>
      <c r="G144" s="383">
        <v>868.29</v>
      </c>
    </row>
    <row r="145" spans="1:7" s="352" customFormat="1" ht="25.5" x14ac:dyDescent="0.2">
      <c r="A145" s="378" t="s">
        <v>2780</v>
      </c>
      <c r="B145" s="379"/>
      <c r="C145" s="378" t="s">
        <v>7285</v>
      </c>
      <c r="D145" s="381" t="s">
        <v>46</v>
      </c>
      <c r="E145" s="383">
        <v>1033.9000000000001</v>
      </c>
      <c r="F145" s="383">
        <v>0</v>
      </c>
      <c r="G145" s="383">
        <v>1033.9000000000001</v>
      </c>
    </row>
    <row r="146" spans="1:7" s="352" customFormat="1" ht="25.5" x14ac:dyDescent="0.2">
      <c r="A146" s="378" t="s">
        <v>2781</v>
      </c>
      <c r="B146" s="379"/>
      <c r="C146" s="378" t="s">
        <v>7286</v>
      </c>
      <c r="D146" s="381" t="s">
        <v>46</v>
      </c>
      <c r="E146" s="383">
        <v>954.92</v>
      </c>
      <c r="F146" s="383">
        <v>0</v>
      </c>
      <c r="G146" s="383">
        <v>954.92</v>
      </c>
    </row>
    <row r="147" spans="1:7" s="352" customFormat="1" ht="38.25" x14ac:dyDescent="0.2">
      <c r="A147" s="378" t="s">
        <v>2782</v>
      </c>
      <c r="B147" s="379"/>
      <c r="C147" s="378" t="s">
        <v>7287</v>
      </c>
      <c r="D147" s="381" t="s">
        <v>46</v>
      </c>
      <c r="E147" s="383">
        <v>359.58</v>
      </c>
      <c r="F147" s="383">
        <v>0</v>
      </c>
      <c r="G147" s="383">
        <v>359.58</v>
      </c>
    </row>
    <row r="148" spans="1:7" s="352" customFormat="1" ht="38.25" x14ac:dyDescent="0.2">
      <c r="A148" s="378" t="s">
        <v>2783</v>
      </c>
      <c r="B148" s="379"/>
      <c r="C148" s="378" t="s">
        <v>7288</v>
      </c>
      <c r="D148" s="381" t="s">
        <v>46</v>
      </c>
      <c r="E148" s="383">
        <v>647.42999999999995</v>
      </c>
      <c r="F148" s="383">
        <v>0</v>
      </c>
      <c r="G148" s="383">
        <v>647.42999999999995</v>
      </c>
    </row>
    <row r="149" spans="1:7" s="352" customFormat="1" ht="38.25" x14ac:dyDescent="0.2">
      <c r="A149" s="378" t="s">
        <v>2784</v>
      </c>
      <c r="B149" s="379"/>
      <c r="C149" s="378" t="s">
        <v>7289</v>
      </c>
      <c r="D149" s="381" t="s">
        <v>46</v>
      </c>
      <c r="E149" s="383">
        <v>703.34</v>
      </c>
      <c r="F149" s="383">
        <v>0</v>
      </c>
      <c r="G149" s="383">
        <v>703.34</v>
      </c>
    </row>
    <row r="150" spans="1:7" s="352" customFormat="1" ht="25.5" x14ac:dyDescent="0.2">
      <c r="A150" s="378" t="s">
        <v>2785</v>
      </c>
      <c r="B150" s="379"/>
      <c r="C150" s="378" t="s">
        <v>7290</v>
      </c>
      <c r="D150" s="381" t="s">
        <v>46</v>
      </c>
      <c r="E150" s="383">
        <v>838.51</v>
      </c>
      <c r="F150" s="383">
        <v>0</v>
      </c>
      <c r="G150" s="383">
        <v>838.51</v>
      </c>
    </row>
    <row r="151" spans="1:7" s="352" customFormat="1" ht="38.25" x14ac:dyDescent="0.2">
      <c r="A151" s="378" t="s">
        <v>2786</v>
      </c>
      <c r="B151" s="379"/>
      <c r="C151" s="378" t="s">
        <v>7291</v>
      </c>
      <c r="D151" s="381" t="s">
        <v>46</v>
      </c>
      <c r="E151" s="383">
        <v>1707.76</v>
      </c>
      <c r="F151" s="383">
        <v>0</v>
      </c>
      <c r="G151" s="383">
        <v>1707.76</v>
      </c>
    </row>
    <row r="152" spans="1:7" s="352" customFormat="1" ht="25.5" x14ac:dyDescent="0.2">
      <c r="A152" s="378" t="s">
        <v>2787</v>
      </c>
      <c r="B152" s="379"/>
      <c r="C152" s="378" t="s">
        <v>7292</v>
      </c>
      <c r="D152" s="381" t="s">
        <v>46</v>
      </c>
      <c r="E152" s="383">
        <v>630.83000000000004</v>
      </c>
      <c r="F152" s="383">
        <v>0</v>
      </c>
      <c r="G152" s="383">
        <v>630.83000000000004</v>
      </c>
    </row>
    <row r="153" spans="1:7" s="352" customFormat="1" x14ac:dyDescent="0.2">
      <c r="A153" s="378" t="s">
        <v>2788</v>
      </c>
      <c r="B153" s="379"/>
      <c r="C153" s="378" t="s">
        <v>2789</v>
      </c>
      <c r="D153" s="381" t="s">
        <v>53</v>
      </c>
      <c r="E153" s="383">
        <v>1692.83</v>
      </c>
      <c r="F153" s="383">
        <v>0</v>
      </c>
      <c r="G153" s="383">
        <v>1692.83</v>
      </c>
    </row>
    <row r="154" spans="1:7" s="352" customFormat="1" x14ac:dyDescent="0.2">
      <c r="A154" s="378" t="s">
        <v>2790</v>
      </c>
      <c r="B154" s="379"/>
      <c r="C154" s="378" t="s">
        <v>2791</v>
      </c>
      <c r="D154" s="381" t="s">
        <v>53</v>
      </c>
      <c r="E154" s="383">
        <v>1459.41</v>
      </c>
      <c r="F154" s="383">
        <v>0</v>
      </c>
      <c r="G154" s="383">
        <v>1459.41</v>
      </c>
    </row>
    <row r="155" spans="1:7" s="352" customFormat="1" ht="25.5" x14ac:dyDescent="0.2">
      <c r="A155" s="378" t="s">
        <v>2792</v>
      </c>
      <c r="B155" s="379"/>
      <c r="C155" s="378" t="s">
        <v>2793</v>
      </c>
      <c r="D155" s="381" t="s">
        <v>46</v>
      </c>
      <c r="E155" s="383">
        <v>67.819999999999993</v>
      </c>
      <c r="F155" s="383">
        <v>0</v>
      </c>
      <c r="G155" s="383">
        <v>67.819999999999993</v>
      </c>
    </row>
    <row r="156" spans="1:7" s="352" customFormat="1" x14ac:dyDescent="0.2">
      <c r="A156" s="378" t="s">
        <v>2794</v>
      </c>
      <c r="B156" s="379"/>
      <c r="C156" s="378" t="s">
        <v>2795</v>
      </c>
      <c r="D156" s="381" t="s">
        <v>46</v>
      </c>
      <c r="E156" s="383">
        <v>129.91</v>
      </c>
      <c r="F156" s="383">
        <v>0</v>
      </c>
      <c r="G156" s="383">
        <v>129.91</v>
      </c>
    </row>
    <row r="157" spans="1:7" s="352" customFormat="1" ht="51" x14ac:dyDescent="0.2">
      <c r="A157" s="378" t="s">
        <v>2796</v>
      </c>
      <c r="B157" s="379"/>
      <c r="C157" s="378" t="s">
        <v>2797</v>
      </c>
      <c r="D157" s="381" t="s">
        <v>27</v>
      </c>
      <c r="E157" s="383">
        <v>3179.46</v>
      </c>
      <c r="F157" s="383">
        <v>0</v>
      </c>
      <c r="G157" s="383">
        <v>3179.46</v>
      </c>
    </row>
    <row r="158" spans="1:7" s="352" customFormat="1" x14ac:dyDescent="0.2">
      <c r="A158" s="378" t="s">
        <v>2798</v>
      </c>
      <c r="B158" s="379"/>
      <c r="C158" s="378" t="s">
        <v>2799</v>
      </c>
      <c r="D158" s="381" t="s">
        <v>60</v>
      </c>
      <c r="E158" s="383">
        <v>273.41000000000003</v>
      </c>
      <c r="F158" s="383">
        <v>0</v>
      </c>
      <c r="G158" s="383">
        <v>273.41000000000003</v>
      </c>
    </row>
    <row r="159" spans="1:7" s="352" customFormat="1" ht="25.5" x14ac:dyDescent="0.2">
      <c r="A159" s="378" t="s">
        <v>2800</v>
      </c>
      <c r="B159" s="379"/>
      <c r="C159" s="378" t="s">
        <v>2801</v>
      </c>
      <c r="D159" s="381" t="s">
        <v>60</v>
      </c>
      <c r="E159" s="383">
        <v>250.58</v>
      </c>
      <c r="F159" s="383">
        <v>0</v>
      </c>
      <c r="G159" s="383">
        <v>250.58</v>
      </c>
    </row>
    <row r="160" spans="1:7" s="352" customFormat="1" ht="25.5" x14ac:dyDescent="0.2">
      <c r="A160" s="378" t="s">
        <v>2802</v>
      </c>
      <c r="B160" s="379"/>
      <c r="C160" s="378" t="s">
        <v>2803</v>
      </c>
      <c r="D160" s="381" t="s">
        <v>60</v>
      </c>
      <c r="E160" s="383">
        <v>264.79000000000002</v>
      </c>
      <c r="F160" s="383">
        <v>0</v>
      </c>
      <c r="G160" s="383">
        <v>264.79000000000002</v>
      </c>
    </row>
    <row r="161" spans="1:7" s="352" customFormat="1" ht="25.5" x14ac:dyDescent="0.2">
      <c r="A161" s="378" t="s">
        <v>2804</v>
      </c>
      <c r="B161" s="379"/>
      <c r="C161" s="378" t="s">
        <v>2805</v>
      </c>
      <c r="D161" s="381" t="s">
        <v>60</v>
      </c>
      <c r="E161" s="383">
        <v>268.20999999999998</v>
      </c>
      <c r="F161" s="383">
        <v>0</v>
      </c>
      <c r="G161" s="383">
        <v>268.20999999999998</v>
      </c>
    </row>
    <row r="162" spans="1:7" s="352" customFormat="1" x14ac:dyDescent="0.2">
      <c r="A162" s="378" t="s">
        <v>2806</v>
      </c>
      <c r="B162" s="379"/>
      <c r="C162" s="378" t="s">
        <v>56</v>
      </c>
      <c r="D162" s="381" t="s">
        <v>6</v>
      </c>
      <c r="E162" s="383">
        <v>1345.65</v>
      </c>
      <c r="F162" s="383">
        <v>0</v>
      </c>
      <c r="G162" s="383">
        <v>1345.65</v>
      </c>
    </row>
    <row r="163" spans="1:7" s="352" customFormat="1" ht="25.5" x14ac:dyDescent="0.2">
      <c r="A163" s="378" t="s">
        <v>2807</v>
      </c>
      <c r="B163" s="379"/>
      <c r="C163" s="378" t="s">
        <v>54</v>
      </c>
      <c r="D163" s="381" t="s">
        <v>55</v>
      </c>
      <c r="E163" s="383">
        <v>2746.23</v>
      </c>
      <c r="F163" s="383">
        <v>0</v>
      </c>
      <c r="G163" s="383">
        <v>2746.23</v>
      </c>
    </row>
    <row r="164" spans="1:7" s="352" customFormat="1" ht="25.5" x14ac:dyDescent="0.2">
      <c r="A164" s="378" t="s">
        <v>2808</v>
      </c>
      <c r="B164" s="379"/>
      <c r="C164" s="378" t="s">
        <v>2809</v>
      </c>
      <c r="D164" s="381" t="s">
        <v>6</v>
      </c>
      <c r="E164" s="383">
        <v>281.87</v>
      </c>
      <c r="F164" s="383">
        <v>0</v>
      </c>
      <c r="G164" s="383">
        <v>281.87</v>
      </c>
    </row>
    <row r="165" spans="1:7" s="352" customFormat="1" ht="38.25" x14ac:dyDescent="0.2">
      <c r="A165" s="378" t="s">
        <v>2810</v>
      </c>
      <c r="B165" s="379"/>
      <c r="C165" s="378" t="s">
        <v>2811</v>
      </c>
      <c r="D165" s="381" t="s">
        <v>53</v>
      </c>
      <c r="E165" s="383">
        <v>1447.71</v>
      </c>
      <c r="F165" s="383">
        <v>0</v>
      </c>
      <c r="G165" s="383">
        <v>1447.71</v>
      </c>
    </row>
    <row r="166" spans="1:7" s="352" customFormat="1" ht="25.5" x14ac:dyDescent="0.2">
      <c r="A166" s="378" t="s">
        <v>2812</v>
      </c>
      <c r="B166" s="379"/>
      <c r="C166" s="378" t="s">
        <v>2813</v>
      </c>
      <c r="D166" s="381" t="s">
        <v>6</v>
      </c>
      <c r="E166" s="383">
        <v>665.99</v>
      </c>
      <c r="F166" s="383">
        <v>351.39</v>
      </c>
      <c r="G166" s="383">
        <v>1017.38</v>
      </c>
    </row>
    <row r="167" spans="1:7" s="352" customFormat="1" x14ac:dyDescent="0.2">
      <c r="A167" s="378" t="s">
        <v>2814</v>
      </c>
      <c r="B167" s="379"/>
      <c r="C167" s="378" t="s">
        <v>2815</v>
      </c>
      <c r="D167" s="381" t="s">
        <v>6</v>
      </c>
      <c r="E167" s="383">
        <v>707.89</v>
      </c>
      <c r="F167" s="383">
        <v>0</v>
      </c>
      <c r="G167" s="383">
        <v>707.89</v>
      </c>
    </row>
    <row r="168" spans="1:7" s="352" customFormat="1" x14ac:dyDescent="0.2">
      <c r="A168" s="378" t="s">
        <v>2816</v>
      </c>
      <c r="B168" s="379"/>
      <c r="C168" s="378" t="s">
        <v>2817</v>
      </c>
      <c r="D168" s="381" t="s">
        <v>6</v>
      </c>
      <c r="E168" s="383">
        <v>5093.53</v>
      </c>
      <c r="F168" s="383">
        <v>0</v>
      </c>
      <c r="G168" s="383">
        <v>5093.53</v>
      </c>
    </row>
    <row r="169" spans="1:7" s="352" customFormat="1" x14ac:dyDescent="0.2">
      <c r="A169" s="378" t="s">
        <v>2818</v>
      </c>
      <c r="B169" s="379"/>
      <c r="C169" s="378" t="s">
        <v>2819</v>
      </c>
      <c r="D169" s="381" t="s">
        <v>6</v>
      </c>
      <c r="E169" s="383">
        <v>3661.3</v>
      </c>
      <c r="F169" s="383">
        <v>0</v>
      </c>
      <c r="G169" s="383">
        <v>3661.3</v>
      </c>
    </row>
    <row r="170" spans="1:7" s="352" customFormat="1" x14ac:dyDescent="0.2">
      <c r="A170" s="378" t="s">
        <v>2820</v>
      </c>
      <c r="B170" s="379"/>
      <c r="C170" s="378" t="s">
        <v>2821</v>
      </c>
      <c r="D170" s="381" t="s">
        <v>6</v>
      </c>
      <c r="E170" s="383">
        <v>3830.17</v>
      </c>
      <c r="F170" s="383">
        <v>0</v>
      </c>
      <c r="G170" s="383">
        <v>3830.17</v>
      </c>
    </row>
    <row r="171" spans="1:7" x14ac:dyDescent="0.2">
      <c r="A171" s="388" t="s">
        <v>2822</v>
      </c>
      <c r="B171" s="388" t="s">
        <v>2823</v>
      </c>
      <c r="C171" s="389"/>
      <c r="D171" s="390"/>
      <c r="E171" s="391"/>
      <c r="F171" s="391"/>
      <c r="G171" s="391"/>
    </row>
    <row r="172" spans="1:7" x14ac:dyDescent="0.2">
      <c r="A172" s="369" t="s">
        <v>2824</v>
      </c>
      <c r="B172" s="369" t="s">
        <v>85</v>
      </c>
      <c r="C172" s="370"/>
      <c r="D172" s="392"/>
      <c r="E172" s="393"/>
      <c r="F172" s="393"/>
      <c r="G172" s="393"/>
    </row>
    <row r="173" spans="1:7" s="352" customFormat="1" ht="25.5" x14ac:dyDescent="0.2">
      <c r="A173" s="378" t="s">
        <v>7293</v>
      </c>
      <c r="B173" s="379"/>
      <c r="C173" s="378" t="s">
        <v>86</v>
      </c>
      <c r="D173" s="381" t="s">
        <v>28</v>
      </c>
      <c r="E173" s="383">
        <v>200.19</v>
      </c>
      <c r="F173" s="383">
        <v>84.72</v>
      </c>
      <c r="G173" s="383">
        <v>284.91000000000003</v>
      </c>
    </row>
    <row r="174" spans="1:7" s="352" customFormat="1" x14ac:dyDescent="0.2">
      <c r="A174" s="378" t="s">
        <v>7294</v>
      </c>
      <c r="B174" s="379"/>
      <c r="C174" s="378" t="s">
        <v>87</v>
      </c>
      <c r="D174" s="381" t="s">
        <v>28</v>
      </c>
      <c r="E174" s="383">
        <v>352.23</v>
      </c>
      <c r="F174" s="383">
        <v>216.6</v>
      </c>
      <c r="G174" s="383">
        <v>568.83000000000004</v>
      </c>
    </row>
    <row r="175" spans="1:7" s="352" customFormat="1" ht="25.5" x14ac:dyDescent="0.2">
      <c r="A175" s="378" t="s">
        <v>2825</v>
      </c>
      <c r="B175" s="379"/>
      <c r="C175" s="378" t="s">
        <v>7295</v>
      </c>
      <c r="D175" s="381" t="s">
        <v>88</v>
      </c>
      <c r="E175" s="383">
        <v>562.86</v>
      </c>
      <c r="F175" s="383">
        <v>0</v>
      </c>
      <c r="G175" s="383">
        <v>562.86</v>
      </c>
    </row>
    <row r="176" spans="1:7" s="352" customFormat="1" x14ac:dyDescent="0.2">
      <c r="A176" s="378" t="s">
        <v>2826</v>
      </c>
      <c r="B176" s="379"/>
      <c r="C176" s="378" t="s">
        <v>89</v>
      </c>
      <c r="D176" s="381" t="s">
        <v>28</v>
      </c>
      <c r="E176" s="383">
        <v>9.1999999999999993</v>
      </c>
      <c r="F176" s="383">
        <v>4.75</v>
      </c>
      <c r="G176" s="383">
        <v>13.95</v>
      </c>
    </row>
    <row r="177" spans="1:7" x14ac:dyDescent="0.2">
      <c r="A177" s="384" t="s">
        <v>2827</v>
      </c>
      <c r="B177" s="385" t="s">
        <v>91</v>
      </c>
      <c r="C177" s="384"/>
      <c r="D177" s="386"/>
      <c r="E177" s="387"/>
      <c r="F177" s="387"/>
      <c r="G177" s="387"/>
    </row>
    <row r="178" spans="1:7" s="352" customFormat="1" ht="25.5" x14ac:dyDescent="0.2">
      <c r="A178" s="378" t="s">
        <v>2828</v>
      </c>
      <c r="B178" s="379"/>
      <c r="C178" s="378" t="s">
        <v>2829</v>
      </c>
      <c r="D178" s="381" t="s">
        <v>88</v>
      </c>
      <c r="E178" s="383">
        <v>430.56</v>
      </c>
      <c r="F178" s="383">
        <v>55.12</v>
      </c>
      <c r="G178" s="383">
        <v>485.68</v>
      </c>
    </row>
    <row r="179" spans="1:7" s="352" customFormat="1" ht="38.25" x14ac:dyDescent="0.2">
      <c r="A179" s="378" t="s">
        <v>2830</v>
      </c>
      <c r="B179" s="379"/>
      <c r="C179" s="378" t="s">
        <v>2831</v>
      </c>
      <c r="D179" s="381" t="s">
        <v>88</v>
      </c>
      <c r="E179" s="383">
        <v>542.22</v>
      </c>
      <c r="F179" s="383">
        <v>92.42</v>
      </c>
      <c r="G179" s="383">
        <v>634.64</v>
      </c>
    </row>
    <row r="180" spans="1:7" s="352" customFormat="1" ht="51" x14ac:dyDescent="0.2">
      <c r="A180" s="378" t="s">
        <v>2832</v>
      </c>
      <c r="B180" s="379"/>
      <c r="C180" s="378" t="s">
        <v>2833</v>
      </c>
      <c r="D180" s="381" t="s">
        <v>88</v>
      </c>
      <c r="E180" s="383">
        <v>628.89</v>
      </c>
      <c r="F180" s="383">
        <v>92.42</v>
      </c>
      <c r="G180" s="383">
        <v>721.31</v>
      </c>
    </row>
    <row r="181" spans="1:7" s="352" customFormat="1" ht="25.5" x14ac:dyDescent="0.2">
      <c r="A181" s="378" t="s">
        <v>2834</v>
      </c>
      <c r="B181" s="379"/>
      <c r="C181" s="378" t="s">
        <v>7296</v>
      </c>
      <c r="D181" s="381" t="s">
        <v>88</v>
      </c>
      <c r="E181" s="383">
        <v>439.33</v>
      </c>
      <c r="F181" s="383">
        <v>55.12</v>
      </c>
      <c r="G181" s="383">
        <v>494.45</v>
      </c>
    </row>
    <row r="182" spans="1:7" s="352" customFormat="1" ht="25.5" x14ac:dyDescent="0.2">
      <c r="A182" s="378" t="s">
        <v>2835</v>
      </c>
      <c r="B182" s="379"/>
      <c r="C182" s="378" t="s">
        <v>2836</v>
      </c>
      <c r="D182" s="381" t="s">
        <v>88</v>
      </c>
      <c r="E182" s="383">
        <v>395.56</v>
      </c>
      <c r="F182" s="383">
        <v>18.37</v>
      </c>
      <c r="G182" s="383">
        <v>413.93</v>
      </c>
    </row>
    <row r="183" spans="1:7" x14ac:dyDescent="0.2">
      <c r="A183" s="384" t="s">
        <v>2837</v>
      </c>
      <c r="B183" s="385" t="s">
        <v>93</v>
      </c>
      <c r="C183" s="384"/>
      <c r="D183" s="386"/>
      <c r="E183" s="387"/>
      <c r="F183" s="387"/>
      <c r="G183" s="387"/>
    </row>
    <row r="184" spans="1:7" s="352" customFormat="1" ht="25.5" x14ac:dyDescent="0.2">
      <c r="A184" s="378" t="s">
        <v>2838</v>
      </c>
      <c r="B184" s="379"/>
      <c r="C184" s="378" t="s">
        <v>94</v>
      </c>
      <c r="D184" s="381" t="s">
        <v>28</v>
      </c>
      <c r="E184" s="383">
        <v>0.41</v>
      </c>
      <c r="F184" s="383">
        <v>1.35</v>
      </c>
      <c r="G184" s="383">
        <v>1.76</v>
      </c>
    </row>
    <row r="185" spans="1:7" s="352" customFormat="1" x14ac:dyDescent="0.2">
      <c r="A185" s="378" t="s">
        <v>2839</v>
      </c>
      <c r="B185" s="379"/>
      <c r="C185" s="378" t="s">
        <v>95</v>
      </c>
      <c r="D185" s="381" t="s">
        <v>28</v>
      </c>
      <c r="E185" s="383">
        <v>3.11</v>
      </c>
      <c r="F185" s="383">
        <v>13.32</v>
      </c>
      <c r="G185" s="383">
        <v>16.43</v>
      </c>
    </row>
    <row r="186" spans="1:7" s="352" customFormat="1" ht="25.5" x14ac:dyDescent="0.2">
      <c r="A186" s="378" t="s">
        <v>2840</v>
      </c>
      <c r="B186" s="379"/>
      <c r="C186" s="378" t="s">
        <v>96</v>
      </c>
      <c r="D186" s="381" t="s">
        <v>28</v>
      </c>
      <c r="E186" s="383">
        <v>8.65</v>
      </c>
      <c r="F186" s="383">
        <v>18.98</v>
      </c>
      <c r="G186" s="383">
        <v>27.63</v>
      </c>
    </row>
    <row r="187" spans="1:7" s="352" customFormat="1" x14ac:dyDescent="0.2">
      <c r="A187" s="378" t="s">
        <v>2841</v>
      </c>
      <c r="B187" s="379"/>
      <c r="C187" s="378" t="s">
        <v>97</v>
      </c>
      <c r="D187" s="381" t="s">
        <v>28</v>
      </c>
      <c r="E187" s="383">
        <v>26.07</v>
      </c>
      <c r="F187" s="383">
        <v>35.119999999999997</v>
      </c>
      <c r="G187" s="383">
        <v>61.19</v>
      </c>
    </row>
    <row r="188" spans="1:7" s="352" customFormat="1" ht="25.5" x14ac:dyDescent="0.2">
      <c r="A188" s="378" t="s">
        <v>2842</v>
      </c>
      <c r="B188" s="379"/>
      <c r="C188" s="378" t="s">
        <v>98</v>
      </c>
      <c r="D188" s="381" t="s">
        <v>28</v>
      </c>
      <c r="E188" s="383">
        <v>26.07</v>
      </c>
      <c r="F188" s="383">
        <v>34.89</v>
      </c>
      <c r="G188" s="383">
        <v>60.96</v>
      </c>
    </row>
    <row r="189" spans="1:7" s="352" customFormat="1" ht="25.5" x14ac:dyDescent="0.2">
      <c r="A189" s="378" t="s">
        <v>2843</v>
      </c>
      <c r="B189" s="379"/>
      <c r="C189" s="378" t="s">
        <v>99</v>
      </c>
      <c r="D189" s="381" t="s">
        <v>100</v>
      </c>
      <c r="E189" s="383">
        <v>20.100000000000001</v>
      </c>
      <c r="F189" s="383">
        <v>0.67</v>
      </c>
      <c r="G189" s="383">
        <v>20.77</v>
      </c>
    </row>
    <row r="190" spans="1:7" s="352" customFormat="1" ht="25.5" x14ac:dyDescent="0.2">
      <c r="A190" s="378" t="s">
        <v>2844</v>
      </c>
      <c r="B190" s="379"/>
      <c r="C190" s="378" t="s">
        <v>101</v>
      </c>
      <c r="D190" s="381" t="s">
        <v>28</v>
      </c>
      <c r="E190" s="383">
        <v>7.49</v>
      </c>
      <c r="F190" s="383">
        <v>2.7</v>
      </c>
      <c r="G190" s="383">
        <v>10.19</v>
      </c>
    </row>
    <row r="191" spans="1:7" s="352" customFormat="1" x14ac:dyDescent="0.2">
      <c r="A191" s="378" t="s">
        <v>2845</v>
      </c>
      <c r="B191" s="379"/>
      <c r="C191" s="378" t="s">
        <v>102</v>
      </c>
      <c r="D191" s="381" t="s">
        <v>28</v>
      </c>
      <c r="E191" s="383">
        <v>34.75</v>
      </c>
      <c r="F191" s="383">
        <v>25.75</v>
      </c>
      <c r="G191" s="383">
        <v>60.5</v>
      </c>
    </row>
    <row r="192" spans="1:7" s="352" customFormat="1" ht="25.5" x14ac:dyDescent="0.2">
      <c r="A192" s="378" t="s">
        <v>2846</v>
      </c>
      <c r="B192" s="379"/>
      <c r="C192" s="378" t="s">
        <v>103</v>
      </c>
      <c r="D192" s="381" t="s">
        <v>28</v>
      </c>
      <c r="E192" s="383">
        <v>39.69</v>
      </c>
      <c r="F192" s="383">
        <v>25.75</v>
      </c>
      <c r="G192" s="383">
        <v>65.44</v>
      </c>
    </row>
    <row r="193" spans="1:7" s="352" customFormat="1" ht="25.5" x14ac:dyDescent="0.2">
      <c r="A193" s="378" t="s">
        <v>2847</v>
      </c>
      <c r="B193" s="379"/>
      <c r="C193" s="378" t="s">
        <v>104</v>
      </c>
      <c r="D193" s="381" t="s">
        <v>28</v>
      </c>
      <c r="E193" s="383">
        <v>41.53</v>
      </c>
      <c r="F193" s="383">
        <v>25.75</v>
      </c>
      <c r="G193" s="383">
        <v>67.28</v>
      </c>
    </row>
    <row r="194" spans="1:7" s="352" customFormat="1" ht="38.25" x14ac:dyDescent="0.2">
      <c r="A194" s="378" t="s">
        <v>2848</v>
      </c>
      <c r="B194" s="379"/>
      <c r="C194" s="378" t="s">
        <v>7297</v>
      </c>
      <c r="D194" s="381" t="s">
        <v>53</v>
      </c>
      <c r="E194" s="383">
        <v>27.14</v>
      </c>
      <c r="F194" s="383">
        <v>29.7</v>
      </c>
      <c r="G194" s="383">
        <v>56.84</v>
      </c>
    </row>
    <row r="195" spans="1:7" x14ac:dyDescent="0.2">
      <c r="A195" s="384" t="s">
        <v>2849</v>
      </c>
      <c r="B195" s="385" t="s">
        <v>7298</v>
      </c>
      <c r="C195" s="384"/>
      <c r="D195" s="386"/>
      <c r="E195" s="387"/>
      <c r="F195" s="387"/>
      <c r="G195" s="387"/>
    </row>
    <row r="196" spans="1:7" s="352" customFormat="1" ht="25.5" x14ac:dyDescent="0.2">
      <c r="A196" s="378" t="s">
        <v>2850</v>
      </c>
      <c r="B196" s="379"/>
      <c r="C196" s="378" t="s">
        <v>105</v>
      </c>
      <c r="D196" s="381" t="s">
        <v>46</v>
      </c>
      <c r="E196" s="383">
        <v>0</v>
      </c>
      <c r="F196" s="383">
        <v>8.24</v>
      </c>
      <c r="G196" s="383">
        <v>8.24</v>
      </c>
    </row>
    <row r="197" spans="1:7" s="352" customFormat="1" ht="25.5" x14ac:dyDescent="0.2">
      <c r="A197" s="378" t="s">
        <v>2851</v>
      </c>
      <c r="B197" s="379"/>
      <c r="C197" s="378" t="s">
        <v>106</v>
      </c>
      <c r="D197" s="381" t="s">
        <v>46</v>
      </c>
      <c r="E197" s="383">
        <v>0</v>
      </c>
      <c r="F197" s="383">
        <v>20.81</v>
      </c>
      <c r="G197" s="383">
        <v>20.81</v>
      </c>
    </row>
    <row r="198" spans="1:7" s="352" customFormat="1" ht="25.5" x14ac:dyDescent="0.2">
      <c r="A198" s="378" t="s">
        <v>2852</v>
      </c>
      <c r="B198" s="379"/>
      <c r="C198" s="378" t="s">
        <v>107</v>
      </c>
      <c r="D198" s="381" t="s">
        <v>28</v>
      </c>
      <c r="E198" s="383">
        <v>0</v>
      </c>
      <c r="F198" s="383">
        <v>8.24</v>
      </c>
      <c r="G198" s="383">
        <v>8.24</v>
      </c>
    </row>
    <row r="199" spans="1:7" s="352" customFormat="1" ht="25.5" x14ac:dyDescent="0.2">
      <c r="A199" s="378" t="s">
        <v>2853</v>
      </c>
      <c r="B199" s="379"/>
      <c r="C199" s="378" t="s">
        <v>108</v>
      </c>
      <c r="D199" s="381" t="s">
        <v>28</v>
      </c>
      <c r="E199" s="383">
        <v>0</v>
      </c>
      <c r="F199" s="383">
        <v>20.81</v>
      </c>
      <c r="G199" s="383">
        <v>20.81</v>
      </c>
    </row>
    <row r="200" spans="1:7" s="352" customFormat="1" ht="25.5" x14ac:dyDescent="0.2">
      <c r="A200" s="378" t="s">
        <v>7078</v>
      </c>
      <c r="B200" s="379"/>
      <c r="C200" s="378" t="s">
        <v>7079</v>
      </c>
      <c r="D200" s="381" t="s">
        <v>88</v>
      </c>
      <c r="E200" s="383">
        <v>1353.47</v>
      </c>
      <c r="F200" s="383">
        <v>0</v>
      </c>
      <c r="G200" s="383">
        <v>1353.47</v>
      </c>
    </row>
    <row r="201" spans="1:7" s="352" customFormat="1" ht="25.5" x14ac:dyDescent="0.2">
      <c r="A201" s="378" t="s">
        <v>7299</v>
      </c>
      <c r="B201" s="379"/>
      <c r="C201" s="378" t="s">
        <v>110</v>
      </c>
      <c r="D201" s="381" t="s">
        <v>109</v>
      </c>
      <c r="E201" s="383">
        <v>15.23</v>
      </c>
      <c r="F201" s="383">
        <v>3.24</v>
      </c>
      <c r="G201" s="383">
        <v>18.47</v>
      </c>
    </row>
    <row r="202" spans="1:7" s="352" customFormat="1" ht="25.5" x14ac:dyDescent="0.2">
      <c r="A202" s="378" t="s">
        <v>7300</v>
      </c>
      <c r="B202" s="379"/>
      <c r="C202" s="378" t="s">
        <v>111</v>
      </c>
      <c r="D202" s="381" t="s">
        <v>100</v>
      </c>
      <c r="E202" s="383">
        <v>6.78</v>
      </c>
      <c r="F202" s="383">
        <v>3.24</v>
      </c>
      <c r="G202" s="383">
        <v>10.02</v>
      </c>
    </row>
    <row r="203" spans="1:7" x14ac:dyDescent="0.2">
      <c r="A203" s="384" t="s">
        <v>2854</v>
      </c>
      <c r="B203" s="385" t="s">
        <v>112</v>
      </c>
      <c r="C203" s="384"/>
      <c r="D203" s="386"/>
      <c r="E203" s="387"/>
      <c r="F203" s="387"/>
      <c r="G203" s="387"/>
    </row>
    <row r="204" spans="1:7" s="352" customFormat="1" ht="38.25" x14ac:dyDescent="0.2">
      <c r="A204" s="378" t="s">
        <v>2855</v>
      </c>
      <c r="B204" s="379"/>
      <c r="C204" s="378" t="s">
        <v>8390</v>
      </c>
      <c r="D204" s="381" t="s">
        <v>88</v>
      </c>
      <c r="E204" s="383">
        <v>5361.33</v>
      </c>
      <c r="F204" s="383">
        <v>2311.1999999999998</v>
      </c>
      <c r="G204" s="383">
        <v>7672.53</v>
      </c>
    </row>
    <row r="205" spans="1:7" s="352" customFormat="1" ht="38.25" x14ac:dyDescent="0.2">
      <c r="A205" s="378" t="s">
        <v>2856</v>
      </c>
      <c r="B205" s="379"/>
      <c r="C205" s="378" t="s">
        <v>8391</v>
      </c>
      <c r="D205" s="381" t="s">
        <v>88</v>
      </c>
      <c r="E205" s="383">
        <v>9039.33</v>
      </c>
      <c r="F205" s="383">
        <v>2311.1999999999998</v>
      </c>
      <c r="G205" s="383">
        <v>11350.53</v>
      </c>
    </row>
    <row r="206" spans="1:7" x14ac:dyDescent="0.2">
      <c r="A206" s="384" t="s">
        <v>2857</v>
      </c>
      <c r="B206" s="385" t="s">
        <v>113</v>
      </c>
      <c r="C206" s="384"/>
      <c r="D206" s="386"/>
      <c r="E206" s="387"/>
      <c r="F206" s="387"/>
      <c r="G206" s="387"/>
    </row>
    <row r="207" spans="1:7" s="352" customFormat="1" x14ac:dyDescent="0.2">
      <c r="A207" s="378" t="s">
        <v>2858</v>
      </c>
      <c r="B207" s="379"/>
      <c r="C207" s="378" t="s">
        <v>114</v>
      </c>
      <c r="D207" s="381" t="s">
        <v>28</v>
      </c>
      <c r="E207" s="383">
        <v>330.7</v>
      </c>
      <c r="F207" s="383">
        <v>62.02</v>
      </c>
      <c r="G207" s="383">
        <v>392.72</v>
      </c>
    </row>
    <row r="208" spans="1:7" s="352" customFormat="1" ht="25.5" x14ac:dyDescent="0.2">
      <c r="A208" s="378" t="s">
        <v>2859</v>
      </c>
      <c r="B208" s="379"/>
      <c r="C208" s="378" t="s">
        <v>115</v>
      </c>
      <c r="D208" s="381" t="s">
        <v>28</v>
      </c>
      <c r="E208" s="383">
        <v>258.97000000000003</v>
      </c>
      <c r="F208" s="383">
        <v>17.54</v>
      </c>
      <c r="G208" s="383">
        <v>276.51</v>
      </c>
    </row>
    <row r="209" spans="1:7" s="352" customFormat="1" ht="25.5" x14ac:dyDescent="0.2">
      <c r="A209" s="378" t="s">
        <v>2860</v>
      </c>
      <c r="B209" s="379"/>
      <c r="C209" s="378" t="s">
        <v>116</v>
      </c>
      <c r="D209" s="381" t="s">
        <v>28</v>
      </c>
      <c r="E209" s="383">
        <v>102.5</v>
      </c>
      <c r="F209" s="383">
        <v>34.53</v>
      </c>
      <c r="G209" s="383">
        <v>137.03</v>
      </c>
    </row>
    <row r="210" spans="1:7" x14ac:dyDescent="0.2">
      <c r="A210" s="384" t="s">
        <v>2861</v>
      </c>
      <c r="B210" s="385" t="s">
        <v>117</v>
      </c>
      <c r="C210" s="384"/>
      <c r="D210" s="386"/>
      <c r="E210" s="387"/>
      <c r="F210" s="387"/>
      <c r="G210" s="387"/>
    </row>
    <row r="211" spans="1:7" s="352" customFormat="1" ht="38.25" x14ac:dyDescent="0.2">
      <c r="A211" s="378" t="s">
        <v>2862</v>
      </c>
      <c r="B211" s="379"/>
      <c r="C211" s="378" t="s">
        <v>8392</v>
      </c>
      <c r="D211" s="381" t="s">
        <v>28</v>
      </c>
      <c r="E211" s="383">
        <v>1.39</v>
      </c>
      <c r="F211" s="383">
        <v>3.38</v>
      </c>
      <c r="G211" s="383">
        <v>4.7699999999999996</v>
      </c>
    </row>
    <row r="212" spans="1:7" s="352" customFormat="1" ht="51" x14ac:dyDescent="0.2">
      <c r="A212" s="378" t="s">
        <v>2863</v>
      </c>
      <c r="B212" s="379"/>
      <c r="C212" s="378" t="s">
        <v>8393</v>
      </c>
      <c r="D212" s="381" t="s">
        <v>28</v>
      </c>
      <c r="E212" s="383">
        <v>2.15</v>
      </c>
      <c r="F212" s="383">
        <v>0.11</v>
      </c>
      <c r="G212" s="383">
        <v>2.2599999999999998</v>
      </c>
    </row>
    <row r="213" spans="1:7" s="352" customFormat="1" ht="51" x14ac:dyDescent="0.2">
      <c r="A213" s="378" t="s">
        <v>2864</v>
      </c>
      <c r="B213" s="379"/>
      <c r="C213" s="378" t="s">
        <v>8394</v>
      </c>
      <c r="D213" s="381" t="s">
        <v>28</v>
      </c>
      <c r="E213" s="383">
        <v>2.2999999999999998</v>
      </c>
      <c r="F213" s="383">
        <v>0.11</v>
      </c>
      <c r="G213" s="383">
        <v>2.41</v>
      </c>
    </row>
    <row r="214" spans="1:7" s="352" customFormat="1" ht="25.5" x14ac:dyDescent="0.2">
      <c r="A214" s="378" t="s">
        <v>2865</v>
      </c>
      <c r="B214" s="379"/>
      <c r="C214" s="378" t="s">
        <v>119</v>
      </c>
      <c r="D214" s="381" t="s">
        <v>53</v>
      </c>
      <c r="E214" s="383">
        <v>49.85</v>
      </c>
      <c r="F214" s="383">
        <v>6.08</v>
      </c>
      <c r="G214" s="383">
        <v>55.93</v>
      </c>
    </row>
    <row r="215" spans="1:7" s="352" customFormat="1" ht="25.5" x14ac:dyDescent="0.2">
      <c r="A215" s="378" t="s">
        <v>2866</v>
      </c>
      <c r="B215" s="379"/>
      <c r="C215" s="378" t="s">
        <v>120</v>
      </c>
      <c r="D215" s="381" t="s">
        <v>53</v>
      </c>
      <c r="E215" s="383">
        <v>58.7</v>
      </c>
      <c r="F215" s="383">
        <v>7.16</v>
      </c>
      <c r="G215" s="383">
        <v>65.86</v>
      </c>
    </row>
    <row r="216" spans="1:7" x14ac:dyDescent="0.2">
      <c r="A216" s="384" t="s">
        <v>2867</v>
      </c>
      <c r="B216" s="385" t="s">
        <v>121</v>
      </c>
      <c r="C216" s="384"/>
      <c r="D216" s="386"/>
      <c r="E216" s="387"/>
      <c r="F216" s="387"/>
      <c r="G216" s="387"/>
    </row>
    <row r="217" spans="1:7" s="352" customFormat="1" x14ac:dyDescent="0.2">
      <c r="A217" s="378" t="s">
        <v>2868</v>
      </c>
      <c r="B217" s="379"/>
      <c r="C217" s="378" t="s">
        <v>122</v>
      </c>
      <c r="D217" s="381" t="s">
        <v>28</v>
      </c>
      <c r="E217" s="383">
        <v>5.01</v>
      </c>
      <c r="F217" s="383">
        <v>3.89</v>
      </c>
      <c r="G217" s="383">
        <v>8.9</v>
      </c>
    </row>
    <row r="218" spans="1:7" s="352" customFormat="1" x14ac:dyDescent="0.2">
      <c r="A218" s="378" t="s">
        <v>2869</v>
      </c>
      <c r="B218" s="379"/>
      <c r="C218" s="378" t="s">
        <v>123</v>
      </c>
      <c r="D218" s="381" t="s">
        <v>46</v>
      </c>
      <c r="E218" s="383">
        <v>0.61</v>
      </c>
      <c r="F218" s="383">
        <v>0.28000000000000003</v>
      </c>
      <c r="G218" s="383">
        <v>0.89</v>
      </c>
    </row>
    <row r="219" spans="1:7" s="352" customFormat="1" x14ac:dyDescent="0.2">
      <c r="A219" s="378" t="s">
        <v>2870</v>
      </c>
      <c r="B219" s="379"/>
      <c r="C219" s="378" t="s">
        <v>124</v>
      </c>
      <c r="D219" s="381" t="s">
        <v>46</v>
      </c>
      <c r="E219" s="383">
        <v>0.61</v>
      </c>
      <c r="F219" s="383">
        <v>0.28000000000000003</v>
      </c>
      <c r="G219" s="383">
        <v>0.89</v>
      </c>
    </row>
    <row r="220" spans="1:7" s="352" customFormat="1" x14ac:dyDescent="0.2">
      <c r="A220" s="378" t="s">
        <v>2871</v>
      </c>
      <c r="B220" s="379"/>
      <c r="C220" s="378" t="s">
        <v>125</v>
      </c>
      <c r="D220" s="381" t="s">
        <v>28</v>
      </c>
      <c r="E220" s="383">
        <v>0.52</v>
      </c>
      <c r="F220" s="383">
        <v>0.56000000000000005</v>
      </c>
      <c r="G220" s="383">
        <v>1.08</v>
      </c>
    </row>
    <row r="221" spans="1:7" x14ac:dyDescent="0.2">
      <c r="A221" s="388" t="s">
        <v>2872</v>
      </c>
      <c r="B221" s="388" t="s">
        <v>2873</v>
      </c>
      <c r="C221" s="389"/>
      <c r="D221" s="390"/>
      <c r="E221" s="391"/>
      <c r="F221" s="391"/>
      <c r="G221" s="391"/>
    </row>
    <row r="222" spans="1:7" x14ac:dyDescent="0.2">
      <c r="A222" s="369" t="s">
        <v>2874</v>
      </c>
      <c r="B222" s="369" t="s">
        <v>126</v>
      </c>
      <c r="C222" s="370"/>
      <c r="D222" s="392"/>
      <c r="E222" s="393"/>
      <c r="F222" s="393"/>
      <c r="G222" s="393"/>
    </row>
    <row r="223" spans="1:7" s="352" customFormat="1" x14ac:dyDescent="0.2">
      <c r="A223" s="378" t="s">
        <v>2875</v>
      </c>
      <c r="B223" s="379"/>
      <c r="C223" s="378" t="s">
        <v>128</v>
      </c>
      <c r="D223" s="381" t="s">
        <v>53</v>
      </c>
      <c r="E223" s="383">
        <v>0</v>
      </c>
      <c r="F223" s="383">
        <v>148.5</v>
      </c>
      <c r="G223" s="383">
        <v>148.5</v>
      </c>
    </row>
    <row r="224" spans="1:7" s="352" customFormat="1" x14ac:dyDescent="0.2">
      <c r="A224" s="378" t="s">
        <v>2876</v>
      </c>
      <c r="B224" s="379"/>
      <c r="C224" s="378" t="s">
        <v>129</v>
      </c>
      <c r="D224" s="381" t="s">
        <v>53</v>
      </c>
      <c r="E224" s="383">
        <v>0</v>
      </c>
      <c r="F224" s="383">
        <v>270</v>
      </c>
      <c r="G224" s="383">
        <v>270</v>
      </c>
    </row>
    <row r="225" spans="1:7" s="352" customFormat="1" ht="25.5" x14ac:dyDescent="0.2">
      <c r="A225" s="378" t="s">
        <v>2877</v>
      </c>
      <c r="B225" s="379"/>
      <c r="C225" s="378" t="s">
        <v>130</v>
      </c>
      <c r="D225" s="381" t="s">
        <v>28</v>
      </c>
      <c r="E225" s="383">
        <v>0</v>
      </c>
      <c r="F225" s="383">
        <v>20.25</v>
      </c>
      <c r="G225" s="383">
        <v>20.25</v>
      </c>
    </row>
    <row r="226" spans="1:7" s="352" customFormat="1" ht="38.25" x14ac:dyDescent="0.2">
      <c r="A226" s="378" t="s">
        <v>2878</v>
      </c>
      <c r="B226" s="379"/>
      <c r="C226" s="378" t="s">
        <v>8395</v>
      </c>
      <c r="D226" s="381" t="s">
        <v>53</v>
      </c>
      <c r="E226" s="383">
        <v>269.18</v>
      </c>
      <c r="F226" s="383">
        <v>81</v>
      </c>
      <c r="G226" s="383">
        <v>350.18</v>
      </c>
    </row>
    <row r="227" spans="1:7" s="352" customFormat="1" ht="38.25" x14ac:dyDescent="0.2">
      <c r="A227" s="378" t="s">
        <v>2879</v>
      </c>
      <c r="B227" s="379"/>
      <c r="C227" s="378" t="s">
        <v>131</v>
      </c>
      <c r="D227" s="381" t="s">
        <v>53</v>
      </c>
      <c r="E227" s="383">
        <v>257.48</v>
      </c>
      <c r="F227" s="383">
        <v>81</v>
      </c>
      <c r="G227" s="383">
        <v>338.48</v>
      </c>
    </row>
    <row r="228" spans="1:7" s="352" customFormat="1" ht="38.25" x14ac:dyDescent="0.2">
      <c r="A228" s="378" t="s">
        <v>2880</v>
      </c>
      <c r="B228" s="379"/>
      <c r="C228" s="378" t="s">
        <v>8396</v>
      </c>
      <c r="D228" s="381" t="s">
        <v>53</v>
      </c>
      <c r="E228" s="383">
        <v>140.44</v>
      </c>
      <c r="F228" s="383">
        <v>54</v>
      </c>
      <c r="G228" s="383">
        <v>194.44</v>
      </c>
    </row>
    <row r="229" spans="1:7" s="352" customFormat="1" ht="38.25" x14ac:dyDescent="0.2">
      <c r="A229" s="378" t="s">
        <v>2881</v>
      </c>
      <c r="B229" s="379"/>
      <c r="C229" s="378" t="s">
        <v>132</v>
      </c>
      <c r="D229" s="381" t="s">
        <v>53</v>
      </c>
      <c r="E229" s="383">
        <v>128.74</v>
      </c>
      <c r="F229" s="383">
        <v>54</v>
      </c>
      <c r="G229" s="383">
        <v>182.74</v>
      </c>
    </row>
    <row r="230" spans="1:7" s="352" customFormat="1" ht="51" x14ac:dyDescent="0.2">
      <c r="A230" s="378" t="s">
        <v>2882</v>
      </c>
      <c r="B230" s="379"/>
      <c r="C230" s="378" t="s">
        <v>8397</v>
      </c>
      <c r="D230" s="381" t="s">
        <v>28</v>
      </c>
      <c r="E230" s="383">
        <v>13.79</v>
      </c>
      <c r="F230" s="383">
        <v>5.4</v>
      </c>
      <c r="G230" s="383">
        <v>19.190000000000001</v>
      </c>
    </row>
    <row r="231" spans="1:7" s="352" customFormat="1" ht="38.25" x14ac:dyDescent="0.2">
      <c r="A231" s="378" t="s">
        <v>2883</v>
      </c>
      <c r="B231" s="379"/>
      <c r="C231" s="378" t="s">
        <v>133</v>
      </c>
      <c r="D231" s="381" t="s">
        <v>28</v>
      </c>
      <c r="E231" s="383">
        <v>12.87</v>
      </c>
      <c r="F231" s="383">
        <v>5.4</v>
      </c>
      <c r="G231" s="383">
        <v>18.27</v>
      </c>
    </row>
    <row r="232" spans="1:7" s="352" customFormat="1" ht="38.25" x14ac:dyDescent="0.2">
      <c r="A232" s="378" t="s">
        <v>2884</v>
      </c>
      <c r="B232" s="379"/>
      <c r="C232" s="378" t="s">
        <v>8398</v>
      </c>
      <c r="D232" s="381" t="s">
        <v>53</v>
      </c>
      <c r="E232" s="383">
        <v>137.94</v>
      </c>
      <c r="F232" s="383">
        <v>54</v>
      </c>
      <c r="G232" s="383">
        <v>191.94</v>
      </c>
    </row>
    <row r="233" spans="1:7" s="352" customFormat="1" ht="38.25" x14ac:dyDescent="0.2">
      <c r="A233" s="378" t="s">
        <v>2885</v>
      </c>
      <c r="B233" s="379"/>
      <c r="C233" s="378" t="s">
        <v>134</v>
      </c>
      <c r="D233" s="381" t="s">
        <v>53</v>
      </c>
      <c r="E233" s="383">
        <v>128.74</v>
      </c>
      <c r="F233" s="383">
        <v>54</v>
      </c>
      <c r="G233" s="383">
        <v>182.74</v>
      </c>
    </row>
    <row r="234" spans="1:7" x14ac:dyDescent="0.2">
      <c r="A234" s="384" t="s">
        <v>2886</v>
      </c>
      <c r="B234" s="385" t="s">
        <v>135</v>
      </c>
      <c r="C234" s="384"/>
      <c r="D234" s="386"/>
      <c r="E234" s="387"/>
      <c r="F234" s="387"/>
      <c r="G234" s="387"/>
    </row>
    <row r="235" spans="1:7" s="352" customFormat="1" ht="25.5" x14ac:dyDescent="0.2">
      <c r="A235" s="378" t="s">
        <v>2887</v>
      </c>
      <c r="B235" s="379"/>
      <c r="C235" s="378" t="s">
        <v>136</v>
      </c>
      <c r="D235" s="381" t="s">
        <v>53</v>
      </c>
      <c r="E235" s="383">
        <v>0</v>
      </c>
      <c r="F235" s="383">
        <v>81</v>
      </c>
      <c r="G235" s="383">
        <v>81</v>
      </c>
    </row>
    <row r="236" spans="1:7" s="352" customFormat="1" ht="25.5" x14ac:dyDescent="0.2">
      <c r="A236" s="378" t="s">
        <v>2888</v>
      </c>
      <c r="B236" s="379"/>
      <c r="C236" s="378" t="s">
        <v>137</v>
      </c>
      <c r="D236" s="381" t="s">
        <v>53</v>
      </c>
      <c r="E236" s="383">
        <v>0</v>
      </c>
      <c r="F236" s="383">
        <v>54</v>
      </c>
      <c r="G236" s="383">
        <v>54</v>
      </c>
    </row>
    <row r="237" spans="1:7" x14ac:dyDescent="0.2">
      <c r="A237" s="384" t="s">
        <v>2889</v>
      </c>
      <c r="B237" s="385" t="s">
        <v>138</v>
      </c>
      <c r="C237" s="384"/>
      <c r="D237" s="386"/>
      <c r="E237" s="387"/>
      <c r="F237" s="387"/>
      <c r="G237" s="387"/>
    </row>
    <row r="238" spans="1:7" s="352" customFormat="1" x14ac:dyDescent="0.2">
      <c r="A238" s="378" t="s">
        <v>2890</v>
      </c>
      <c r="B238" s="379"/>
      <c r="C238" s="378" t="s">
        <v>139</v>
      </c>
      <c r="D238" s="381" t="s">
        <v>28</v>
      </c>
      <c r="E238" s="383">
        <v>0</v>
      </c>
      <c r="F238" s="383">
        <v>2.02</v>
      </c>
      <c r="G238" s="383">
        <v>2.02</v>
      </c>
    </row>
    <row r="239" spans="1:7" s="352" customFormat="1" ht="25.5" x14ac:dyDescent="0.2">
      <c r="A239" s="378" t="s">
        <v>2891</v>
      </c>
      <c r="B239" s="379"/>
      <c r="C239" s="378" t="s">
        <v>140</v>
      </c>
      <c r="D239" s="381" t="s">
        <v>28</v>
      </c>
      <c r="E239" s="383">
        <v>0</v>
      </c>
      <c r="F239" s="383">
        <v>4.05</v>
      </c>
      <c r="G239" s="383">
        <v>4.05</v>
      </c>
    </row>
    <row r="240" spans="1:7" s="352" customFormat="1" ht="25.5" x14ac:dyDescent="0.2">
      <c r="A240" s="378" t="s">
        <v>2892</v>
      </c>
      <c r="B240" s="379"/>
      <c r="C240" s="378" t="s">
        <v>141</v>
      </c>
      <c r="D240" s="381" t="s">
        <v>28</v>
      </c>
      <c r="E240" s="383">
        <v>0</v>
      </c>
      <c r="F240" s="383">
        <v>6.75</v>
      </c>
      <c r="G240" s="383">
        <v>6.75</v>
      </c>
    </row>
    <row r="241" spans="1:7" x14ac:dyDescent="0.2">
      <c r="A241" s="384" t="s">
        <v>2893</v>
      </c>
      <c r="B241" s="385" t="s">
        <v>142</v>
      </c>
      <c r="C241" s="384"/>
      <c r="D241" s="386"/>
      <c r="E241" s="387"/>
      <c r="F241" s="387"/>
      <c r="G241" s="387"/>
    </row>
    <row r="242" spans="1:7" s="352" customFormat="1" ht="25.5" x14ac:dyDescent="0.2">
      <c r="A242" s="378" t="s">
        <v>2894</v>
      </c>
      <c r="B242" s="379"/>
      <c r="C242" s="378" t="s">
        <v>143</v>
      </c>
      <c r="D242" s="381" t="s">
        <v>28</v>
      </c>
      <c r="E242" s="383">
        <v>0</v>
      </c>
      <c r="F242" s="383">
        <v>8.1</v>
      </c>
      <c r="G242" s="383">
        <v>8.1</v>
      </c>
    </row>
    <row r="243" spans="1:7" s="352" customFormat="1" ht="25.5" x14ac:dyDescent="0.2">
      <c r="A243" s="378" t="s">
        <v>2895</v>
      </c>
      <c r="B243" s="379"/>
      <c r="C243" s="378" t="s">
        <v>144</v>
      </c>
      <c r="D243" s="381" t="s">
        <v>28</v>
      </c>
      <c r="E243" s="383">
        <v>0</v>
      </c>
      <c r="F243" s="383">
        <v>6.75</v>
      </c>
      <c r="G243" s="383">
        <v>6.75</v>
      </c>
    </row>
    <row r="244" spans="1:7" s="352" customFormat="1" ht="38.25" x14ac:dyDescent="0.2">
      <c r="A244" s="378" t="s">
        <v>2896</v>
      </c>
      <c r="B244" s="379"/>
      <c r="C244" s="378" t="s">
        <v>2897</v>
      </c>
      <c r="D244" s="381" t="s">
        <v>46</v>
      </c>
      <c r="E244" s="383">
        <v>0</v>
      </c>
      <c r="F244" s="383">
        <v>2.02</v>
      </c>
      <c r="G244" s="383">
        <v>2.02</v>
      </c>
    </row>
    <row r="245" spans="1:7" x14ac:dyDescent="0.2">
      <c r="A245" s="384" t="s">
        <v>2898</v>
      </c>
      <c r="B245" s="385" t="s">
        <v>146</v>
      </c>
      <c r="C245" s="384"/>
      <c r="D245" s="386"/>
      <c r="E245" s="387"/>
      <c r="F245" s="387"/>
      <c r="G245" s="387"/>
    </row>
    <row r="246" spans="1:7" s="352" customFormat="1" ht="25.5" x14ac:dyDescent="0.2">
      <c r="A246" s="378" t="s">
        <v>2899</v>
      </c>
      <c r="B246" s="379"/>
      <c r="C246" s="378" t="s">
        <v>147</v>
      </c>
      <c r="D246" s="381" t="s">
        <v>28</v>
      </c>
      <c r="E246" s="383">
        <v>0</v>
      </c>
      <c r="F246" s="383">
        <v>5.4</v>
      </c>
      <c r="G246" s="383">
        <v>5.4</v>
      </c>
    </row>
    <row r="247" spans="1:7" x14ac:dyDescent="0.2">
      <c r="A247" s="384" t="s">
        <v>2900</v>
      </c>
      <c r="B247" s="385" t="s">
        <v>148</v>
      </c>
      <c r="C247" s="384"/>
      <c r="D247" s="386"/>
      <c r="E247" s="387"/>
      <c r="F247" s="387"/>
      <c r="G247" s="387"/>
    </row>
    <row r="248" spans="1:7" s="352" customFormat="1" ht="51" x14ac:dyDescent="0.2">
      <c r="A248" s="378" t="s">
        <v>2901</v>
      </c>
      <c r="B248" s="379"/>
      <c r="C248" s="378" t="s">
        <v>8399</v>
      </c>
      <c r="D248" s="381" t="s">
        <v>28</v>
      </c>
      <c r="E248" s="383">
        <v>9.3800000000000008</v>
      </c>
      <c r="F248" s="383">
        <v>6.75</v>
      </c>
      <c r="G248" s="383">
        <v>16.13</v>
      </c>
    </row>
    <row r="249" spans="1:7" s="352" customFormat="1" ht="38.25" x14ac:dyDescent="0.2">
      <c r="A249" s="378" t="s">
        <v>2902</v>
      </c>
      <c r="B249" s="379"/>
      <c r="C249" s="378" t="s">
        <v>149</v>
      </c>
      <c r="D249" s="381" t="s">
        <v>28</v>
      </c>
      <c r="E249" s="383">
        <v>0.88</v>
      </c>
      <c r="F249" s="383">
        <v>6.75</v>
      </c>
      <c r="G249" s="383">
        <v>7.63</v>
      </c>
    </row>
    <row r="250" spans="1:7" x14ac:dyDescent="0.2">
      <c r="A250" s="384" t="s">
        <v>2903</v>
      </c>
      <c r="B250" s="385" t="s">
        <v>150</v>
      </c>
      <c r="C250" s="384"/>
      <c r="D250" s="386"/>
      <c r="E250" s="387"/>
      <c r="F250" s="387"/>
      <c r="G250" s="387"/>
    </row>
    <row r="251" spans="1:7" s="352" customFormat="1" ht="38.25" x14ac:dyDescent="0.2">
      <c r="A251" s="378" t="s">
        <v>2904</v>
      </c>
      <c r="B251" s="379"/>
      <c r="C251" s="378" t="s">
        <v>8400</v>
      </c>
      <c r="D251" s="381" t="s">
        <v>28</v>
      </c>
      <c r="E251" s="383">
        <v>14.15</v>
      </c>
      <c r="F251" s="383">
        <v>2.7</v>
      </c>
      <c r="G251" s="383">
        <v>16.850000000000001</v>
      </c>
    </row>
    <row r="252" spans="1:7" s="352" customFormat="1" ht="38.25" x14ac:dyDescent="0.2">
      <c r="A252" s="378" t="s">
        <v>2905</v>
      </c>
      <c r="B252" s="379"/>
      <c r="C252" s="378" t="s">
        <v>151</v>
      </c>
      <c r="D252" s="381" t="s">
        <v>28</v>
      </c>
      <c r="E252" s="383">
        <v>12.87</v>
      </c>
      <c r="F252" s="383">
        <v>2.7</v>
      </c>
      <c r="G252" s="383">
        <v>15.57</v>
      </c>
    </row>
    <row r="253" spans="1:7" s="352" customFormat="1" ht="38.25" x14ac:dyDescent="0.2">
      <c r="A253" s="378" t="s">
        <v>2906</v>
      </c>
      <c r="B253" s="379"/>
      <c r="C253" s="378" t="s">
        <v>8401</v>
      </c>
      <c r="D253" s="381" t="s">
        <v>28</v>
      </c>
      <c r="E253" s="383">
        <v>6.01</v>
      </c>
      <c r="F253" s="383">
        <v>0.94</v>
      </c>
      <c r="G253" s="383">
        <v>6.95</v>
      </c>
    </row>
    <row r="254" spans="1:7" s="352" customFormat="1" ht="38.25" x14ac:dyDescent="0.2">
      <c r="A254" s="378" t="s">
        <v>2907</v>
      </c>
      <c r="B254" s="379"/>
      <c r="C254" s="378" t="s">
        <v>152</v>
      </c>
      <c r="D254" s="381" t="s">
        <v>28</v>
      </c>
      <c r="E254" s="383">
        <v>4.59</v>
      </c>
      <c r="F254" s="383">
        <v>0.94</v>
      </c>
      <c r="G254" s="383">
        <v>5.53</v>
      </c>
    </row>
    <row r="255" spans="1:7" s="352" customFormat="1" ht="38.25" x14ac:dyDescent="0.2">
      <c r="A255" s="378" t="s">
        <v>2908</v>
      </c>
      <c r="B255" s="379"/>
      <c r="C255" s="378" t="s">
        <v>8402</v>
      </c>
      <c r="D255" s="381" t="s">
        <v>28</v>
      </c>
      <c r="E255" s="383">
        <v>7.84</v>
      </c>
      <c r="F255" s="383">
        <v>0.41</v>
      </c>
      <c r="G255" s="383">
        <v>8.25</v>
      </c>
    </row>
    <row r="256" spans="1:7" x14ac:dyDescent="0.2">
      <c r="A256" s="384" t="s">
        <v>2909</v>
      </c>
      <c r="B256" s="385" t="s">
        <v>7080</v>
      </c>
      <c r="C256" s="384"/>
      <c r="D256" s="386"/>
      <c r="E256" s="387"/>
      <c r="F256" s="387"/>
      <c r="G256" s="387"/>
    </row>
    <row r="257" spans="1:7" s="352" customFormat="1" ht="25.5" x14ac:dyDescent="0.2">
      <c r="A257" s="378" t="s">
        <v>2910</v>
      </c>
      <c r="B257" s="379"/>
      <c r="C257" s="378" t="s">
        <v>153</v>
      </c>
      <c r="D257" s="381" t="s">
        <v>28</v>
      </c>
      <c r="E257" s="383">
        <v>0</v>
      </c>
      <c r="F257" s="383">
        <v>7.02</v>
      </c>
      <c r="G257" s="383">
        <v>7.02</v>
      </c>
    </row>
    <row r="258" spans="1:7" s="352" customFormat="1" ht="25.5" x14ac:dyDescent="0.2">
      <c r="A258" s="378" t="s">
        <v>2911</v>
      </c>
      <c r="B258" s="379"/>
      <c r="C258" s="378" t="s">
        <v>154</v>
      </c>
      <c r="D258" s="381" t="s">
        <v>28</v>
      </c>
      <c r="E258" s="383">
        <v>0</v>
      </c>
      <c r="F258" s="383">
        <v>4.05</v>
      </c>
      <c r="G258" s="383">
        <v>4.05</v>
      </c>
    </row>
    <row r="259" spans="1:7" s="352" customFormat="1" ht="25.5" x14ac:dyDescent="0.2">
      <c r="A259" s="378" t="s">
        <v>2912</v>
      </c>
      <c r="B259" s="379"/>
      <c r="C259" s="378" t="s">
        <v>155</v>
      </c>
      <c r="D259" s="381" t="s">
        <v>28</v>
      </c>
      <c r="E259" s="383">
        <v>0</v>
      </c>
      <c r="F259" s="383">
        <v>4.05</v>
      </c>
      <c r="G259" s="383">
        <v>4.05</v>
      </c>
    </row>
    <row r="260" spans="1:7" s="352" customFormat="1" ht="25.5" x14ac:dyDescent="0.2">
      <c r="A260" s="378" t="s">
        <v>2913</v>
      </c>
      <c r="B260" s="379"/>
      <c r="C260" s="378" t="s">
        <v>2914</v>
      </c>
      <c r="D260" s="381" t="s">
        <v>28</v>
      </c>
      <c r="E260" s="383">
        <v>0</v>
      </c>
      <c r="F260" s="383">
        <v>4.45</v>
      </c>
      <c r="G260" s="383">
        <v>4.45</v>
      </c>
    </row>
    <row r="261" spans="1:7" x14ac:dyDescent="0.2">
      <c r="A261" s="384" t="s">
        <v>2915</v>
      </c>
      <c r="B261" s="385" t="s">
        <v>156</v>
      </c>
      <c r="C261" s="384"/>
      <c r="D261" s="386"/>
      <c r="E261" s="387"/>
      <c r="F261" s="387"/>
      <c r="G261" s="387"/>
    </row>
    <row r="262" spans="1:7" s="352" customFormat="1" ht="25.5" x14ac:dyDescent="0.2">
      <c r="A262" s="378" t="s">
        <v>2916</v>
      </c>
      <c r="B262" s="379"/>
      <c r="C262" s="378" t="s">
        <v>157</v>
      </c>
      <c r="D262" s="381" t="s">
        <v>28</v>
      </c>
      <c r="E262" s="383">
        <v>0</v>
      </c>
      <c r="F262" s="383">
        <v>10.85</v>
      </c>
      <c r="G262" s="383">
        <v>10.85</v>
      </c>
    </row>
    <row r="263" spans="1:7" s="352" customFormat="1" ht="38.25" x14ac:dyDescent="0.2">
      <c r="A263" s="378" t="s">
        <v>2917</v>
      </c>
      <c r="B263" s="379"/>
      <c r="C263" s="378" t="s">
        <v>2918</v>
      </c>
      <c r="D263" s="381" t="s">
        <v>28</v>
      </c>
      <c r="E263" s="383">
        <v>0</v>
      </c>
      <c r="F263" s="383">
        <v>13.03</v>
      </c>
      <c r="G263" s="383">
        <v>13.03</v>
      </c>
    </row>
    <row r="264" spans="1:7" s="352" customFormat="1" ht="25.5" x14ac:dyDescent="0.2">
      <c r="A264" s="378" t="s">
        <v>2919</v>
      </c>
      <c r="B264" s="379"/>
      <c r="C264" s="378" t="s">
        <v>158</v>
      </c>
      <c r="D264" s="381" t="s">
        <v>46</v>
      </c>
      <c r="E264" s="383">
        <v>0</v>
      </c>
      <c r="F264" s="383">
        <v>4.3499999999999996</v>
      </c>
      <c r="G264" s="383">
        <v>4.3499999999999996</v>
      </c>
    </row>
    <row r="265" spans="1:7" x14ac:dyDescent="0.2">
      <c r="A265" s="384" t="s">
        <v>2920</v>
      </c>
      <c r="B265" s="385" t="s">
        <v>7301</v>
      </c>
      <c r="C265" s="384"/>
      <c r="D265" s="386"/>
      <c r="E265" s="387"/>
      <c r="F265" s="387"/>
      <c r="G265" s="387"/>
    </row>
    <row r="266" spans="1:7" s="352" customFormat="1" ht="25.5" x14ac:dyDescent="0.2">
      <c r="A266" s="378" t="s">
        <v>2921</v>
      </c>
      <c r="B266" s="379"/>
      <c r="C266" s="378" t="s">
        <v>159</v>
      </c>
      <c r="D266" s="381" t="s">
        <v>46</v>
      </c>
      <c r="E266" s="383">
        <v>0.06</v>
      </c>
      <c r="F266" s="383">
        <v>0.85</v>
      </c>
      <c r="G266" s="383">
        <v>0.91</v>
      </c>
    </row>
    <row r="267" spans="1:7" s="352" customFormat="1" ht="25.5" x14ac:dyDescent="0.2">
      <c r="A267" s="378" t="s">
        <v>2922</v>
      </c>
      <c r="B267" s="379"/>
      <c r="C267" s="378" t="s">
        <v>160</v>
      </c>
      <c r="D267" s="381" t="s">
        <v>46</v>
      </c>
      <c r="E267" s="383">
        <v>0.48</v>
      </c>
      <c r="F267" s="383">
        <v>0.85</v>
      </c>
      <c r="G267" s="383">
        <v>1.33</v>
      </c>
    </row>
    <row r="268" spans="1:7" s="352" customFormat="1" ht="25.5" x14ac:dyDescent="0.2">
      <c r="A268" s="378" t="s">
        <v>2923</v>
      </c>
      <c r="B268" s="379"/>
      <c r="C268" s="378" t="s">
        <v>161</v>
      </c>
      <c r="D268" s="381" t="s">
        <v>28</v>
      </c>
      <c r="E268" s="383">
        <v>0.28999999999999998</v>
      </c>
      <c r="F268" s="383">
        <v>1.69</v>
      </c>
      <c r="G268" s="383">
        <v>1.98</v>
      </c>
    </row>
    <row r="269" spans="1:7" s="352" customFormat="1" ht="38.25" x14ac:dyDescent="0.2">
      <c r="A269" s="378" t="s">
        <v>2924</v>
      </c>
      <c r="B269" s="379"/>
      <c r="C269" s="378" t="s">
        <v>162</v>
      </c>
      <c r="D269" s="381" t="s">
        <v>28</v>
      </c>
      <c r="E269" s="383">
        <v>2.4</v>
      </c>
      <c r="F269" s="383">
        <v>6.77</v>
      </c>
      <c r="G269" s="383">
        <v>9.17</v>
      </c>
    </row>
    <row r="270" spans="1:7" s="352" customFormat="1" ht="25.5" x14ac:dyDescent="0.2">
      <c r="A270" s="378" t="s">
        <v>2925</v>
      </c>
      <c r="B270" s="379"/>
      <c r="C270" s="378" t="s">
        <v>163</v>
      </c>
      <c r="D270" s="381" t="s">
        <v>28</v>
      </c>
      <c r="E270" s="383">
        <v>0.28999999999999998</v>
      </c>
      <c r="F270" s="383">
        <v>5.08</v>
      </c>
      <c r="G270" s="383">
        <v>5.37</v>
      </c>
    </row>
    <row r="271" spans="1:7" s="352" customFormat="1" ht="25.5" x14ac:dyDescent="0.2">
      <c r="A271" s="378" t="s">
        <v>2926</v>
      </c>
      <c r="B271" s="379"/>
      <c r="C271" s="378" t="s">
        <v>164</v>
      </c>
      <c r="D271" s="381" t="s">
        <v>28</v>
      </c>
      <c r="E271" s="383">
        <v>2.4</v>
      </c>
      <c r="F271" s="383">
        <v>5.08</v>
      </c>
      <c r="G271" s="383">
        <v>7.48</v>
      </c>
    </row>
    <row r="272" spans="1:7" s="352" customFormat="1" x14ac:dyDescent="0.2">
      <c r="A272" s="378" t="s">
        <v>2927</v>
      </c>
      <c r="B272" s="379"/>
      <c r="C272" s="378" t="s">
        <v>165</v>
      </c>
      <c r="D272" s="381" t="s">
        <v>28</v>
      </c>
      <c r="E272" s="383">
        <v>0.28999999999999998</v>
      </c>
      <c r="F272" s="383">
        <v>3.39</v>
      </c>
      <c r="G272" s="383">
        <v>3.68</v>
      </c>
    </row>
    <row r="273" spans="1:7" x14ac:dyDescent="0.2">
      <c r="A273" s="388" t="s">
        <v>2928</v>
      </c>
      <c r="B273" s="388" t="s">
        <v>2929</v>
      </c>
      <c r="C273" s="389"/>
      <c r="D273" s="390"/>
      <c r="E273" s="391"/>
      <c r="F273" s="391"/>
      <c r="G273" s="391"/>
    </row>
    <row r="274" spans="1:7" x14ac:dyDescent="0.2">
      <c r="A274" s="369" t="s">
        <v>2930</v>
      </c>
      <c r="B274" s="369" t="s">
        <v>168</v>
      </c>
      <c r="C274" s="370"/>
      <c r="D274" s="392"/>
      <c r="E274" s="393"/>
      <c r="F274" s="393"/>
      <c r="G274" s="393"/>
    </row>
    <row r="275" spans="1:7" s="352" customFormat="1" ht="25.5" x14ac:dyDescent="0.2">
      <c r="A275" s="378" t="s">
        <v>2931</v>
      </c>
      <c r="B275" s="379"/>
      <c r="C275" s="378" t="s">
        <v>169</v>
      </c>
      <c r="D275" s="381" t="s">
        <v>28</v>
      </c>
      <c r="E275" s="383">
        <v>0</v>
      </c>
      <c r="F275" s="383">
        <v>24.64</v>
      </c>
      <c r="G275" s="383">
        <v>24.64</v>
      </c>
    </row>
    <row r="276" spans="1:7" s="352" customFormat="1" ht="25.5" x14ac:dyDescent="0.2">
      <c r="A276" s="378" t="s">
        <v>2932</v>
      </c>
      <c r="B276" s="379"/>
      <c r="C276" s="378" t="s">
        <v>170</v>
      </c>
      <c r="D276" s="381" t="s">
        <v>28</v>
      </c>
      <c r="E276" s="383">
        <v>0</v>
      </c>
      <c r="F276" s="383">
        <v>21.35</v>
      </c>
      <c r="G276" s="383">
        <v>21.35</v>
      </c>
    </row>
    <row r="277" spans="1:7" s="352" customFormat="1" ht="25.5" x14ac:dyDescent="0.2">
      <c r="A277" s="378" t="s">
        <v>2933</v>
      </c>
      <c r="B277" s="379"/>
      <c r="C277" s="378" t="s">
        <v>171</v>
      </c>
      <c r="D277" s="381" t="s">
        <v>28</v>
      </c>
      <c r="E277" s="383">
        <v>0</v>
      </c>
      <c r="F277" s="383">
        <v>13.14</v>
      </c>
      <c r="G277" s="383">
        <v>13.14</v>
      </c>
    </row>
    <row r="278" spans="1:7" s="352" customFormat="1" ht="25.5" x14ac:dyDescent="0.2">
      <c r="A278" s="378" t="s">
        <v>2934</v>
      </c>
      <c r="B278" s="379"/>
      <c r="C278" s="378" t="s">
        <v>172</v>
      </c>
      <c r="D278" s="381" t="s">
        <v>28</v>
      </c>
      <c r="E278" s="383">
        <v>1.5</v>
      </c>
      <c r="F278" s="383">
        <v>0.46</v>
      </c>
      <c r="G278" s="383">
        <v>1.96</v>
      </c>
    </row>
    <row r="279" spans="1:7" s="352" customFormat="1" ht="25.5" x14ac:dyDescent="0.2">
      <c r="A279" s="378" t="s">
        <v>2935</v>
      </c>
      <c r="B279" s="379"/>
      <c r="C279" s="378" t="s">
        <v>173</v>
      </c>
      <c r="D279" s="381" t="s">
        <v>46</v>
      </c>
      <c r="E279" s="383">
        <v>0</v>
      </c>
      <c r="F279" s="383">
        <v>2.84</v>
      </c>
      <c r="G279" s="383">
        <v>2.84</v>
      </c>
    </row>
    <row r="280" spans="1:7" s="352" customFormat="1" x14ac:dyDescent="0.2">
      <c r="A280" s="378" t="s">
        <v>2936</v>
      </c>
      <c r="B280" s="379"/>
      <c r="C280" s="378" t="s">
        <v>175</v>
      </c>
      <c r="D280" s="381" t="s">
        <v>46</v>
      </c>
      <c r="E280" s="383">
        <v>0</v>
      </c>
      <c r="F280" s="383">
        <v>8.3699999999999992</v>
      </c>
      <c r="G280" s="383">
        <v>8.3699999999999992</v>
      </c>
    </row>
    <row r="281" spans="1:7" x14ac:dyDescent="0.2">
      <c r="A281" s="384" t="s">
        <v>2937</v>
      </c>
      <c r="B281" s="385" t="s">
        <v>176</v>
      </c>
      <c r="C281" s="384"/>
      <c r="D281" s="386"/>
      <c r="E281" s="387"/>
      <c r="F281" s="387"/>
      <c r="G281" s="387"/>
    </row>
    <row r="282" spans="1:7" s="352" customFormat="1" ht="25.5" x14ac:dyDescent="0.2">
      <c r="A282" s="378" t="s">
        <v>2938</v>
      </c>
      <c r="B282" s="379"/>
      <c r="C282" s="378" t="s">
        <v>180</v>
      </c>
      <c r="D282" s="381" t="s">
        <v>46</v>
      </c>
      <c r="E282" s="383">
        <v>0</v>
      </c>
      <c r="F282" s="383">
        <v>0.9</v>
      </c>
      <c r="G282" s="383">
        <v>0.9</v>
      </c>
    </row>
    <row r="283" spans="1:7" s="352" customFormat="1" ht="25.5" x14ac:dyDescent="0.2">
      <c r="A283" s="378" t="s">
        <v>2939</v>
      </c>
      <c r="B283" s="379"/>
      <c r="C283" s="378" t="s">
        <v>181</v>
      </c>
      <c r="D283" s="381" t="s">
        <v>46</v>
      </c>
      <c r="E283" s="383">
        <v>0</v>
      </c>
      <c r="F283" s="383">
        <v>3</v>
      </c>
      <c r="G283" s="383">
        <v>3</v>
      </c>
    </row>
    <row r="284" spans="1:7" s="352" customFormat="1" ht="25.5" x14ac:dyDescent="0.2">
      <c r="A284" s="378" t="s">
        <v>2940</v>
      </c>
      <c r="B284" s="379"/>
      <c r="C284" s="378" t="s">
        <v>183</v>
      </c>
      <c r="D284" s="381" t="s">
        <v>28</v>
      </c>
      <c r="E284" s="383">
        <v>0</v>
      </c>
      <c r="F284" s="383">
        <v>16.45</v>
      </c>
      <c r="G284" s="383">
        <v>16.45</v>
      </c>
    </row>
    <row r="285" spans="1:7" s="352" customFormat="1" ht="25.5" x14ac:dyDescent="0.2">
      <c r="A285" s="378" t="s">
        <v>2941</v>
      </c>
      <c r="B285" s="379"/>
      <c r="C285" s="378" t="s">
        <v>184</v>
      </c>
      <c r="D285" s="381" t="s">
        <v>28</v>
      </c>
      <c r="E285" s="383">
        <v>0</v>
      </c>
      <c r="F285" s="383">
        <v>13.47</v>
      </c>
      <c r="G285" s="383">
        <v>13.47</v>
      </c>
    </row>
    <row r="286" spans="1:7" s="352" customFormat="1" ht="25.5" x14ac:dyDescent="0.2">
      <c r="A286" s="378" t="s">
        <v>2942</v>
      </c>
      <c r="B286" s="379"/>
      <c r="C286" s="378" t="s">
        <v>185</v>
      </c>
      <c r="D286" s="381" t="s">
        <v>28</v>
      </c>
      <c r="E286" s="383">
        <v>0</v>
      </c>
      <c r="F286" s="383">
        <v>11.97</v>
      </c>
      <c r="G286" s="383">
        <v>11.97</v>
      </c>
    </row>
    <row r="287" spans="1:7" s="352" customFormat="1" ht="25.5" x14ac:dyDescent="0.2">
      <c r="A287" s="378" t="s">
        <v>2943</v>
      </c>
      <c r="B287" s="379"/>
      <c r="C287" s="378" t="s">
        <v>187</v>
      </c>
      <c r="D287" s="381" t="s">
        <v>28</v>
      </c>
      <c r="E287" s="383">
        <v>0</v>
      </c>
      <c r="F287" s="383">
        <v>8.98</v>
      </c>
      <c r="G287" s="383">
        <v>8.98</v>
      </c>
    </row>
    <row r="288" spans="1:7" s="352" customFormat="1" x14ac:dyDescent="0.2">
      <c r="A288" s="378" t="s">
        <v>2944</v>
      </c>
      <c r="B288" s="379"/>
      <c r="C288" s="378" t="s">
        <v>188</v>
      </c>
      <c r="D288" s="381" t="s">
        <v>189</v>
      </c>
      <c r="E288" s="383">
        <v>1.51</v>
      </c>
      <c r="F288" s="383">
        <v>0</v>
      </c>
      <c r="G288" s="383">
        <v>1.51</v>
      </c>
    </row>
    <row r="289" spans="1:7" x14ac:dyDescent="0.2">
      <c r="A289" s="384" t="s">
        <v>2945</v>
      </c>
      <c r="B289" s="385" t="s">
        <v>191</v>
      </c>
      <c r="C289" s="384"/>
      <c r="D289" s="386"/>
      <c r="E289" s="387"/>
      <c r="F289" s="387"/>
      <c r="G289" s="387"/>
    </row>
    <row r="290" spans="1:7" s="352" customFormat="1" x14ac:dyDescent="0.2">
      <c r="A290" s="378" t="s">
        <v>2946</v>
      </c>
      <c r="B290" s="379"/>
      <c r="C290" s="378" t="s">
        <v>192</v>
      </c>
      <c r="D290" s="381" t="s">
        <v>28</v>
      </c>
      <c r="E290" s="383">
        <v>0</v>
      </c>
      <c r="F290" s="383">
        <v>10.8</v>
      </c>
      <c r="G290" s="383">
        <v>10.8</v>
      </c>
    </row>
    <row r="291" spans="1:7" s="352" customFormat="1" ht="25.5" x14ac:dyDescent="0.2">
      <c r="A291" s="378" t="s">
        <v>2947</v>
      </c>
      <c r="B291" s="379"/>
      <c r="C291" s="378" t="s">
        <v>194</v>
      </c>
      <c r="D291" s="381" t="s">
        <v>28</v>
      </c>
      <c r="E291" s="383">
        <v>0</v>
      </c>
      <c r="F291" s="383">
        <v>5.4</v>
      </c>
      <c r="G291" s="383">
        <v>5.4</v>
      </c>
    </row>
    <row r="292" spans="1:7" s="352" customFormat="1" x14ac:dyDescent="0.2">
      <c r="A292" s="378" t="s">
        <v>2948</v>
      </c>
      <c r="B292" s="379"/>
      <c r="C292" s="378" t="s">
        <v>195</v>
      </c>
      <c r="D292" s="381" t="s">
        <v>46</v>
      </c>
      <c r="E292" s="383">
        <v>0</v>
      </c>
      <c r="F292" s="383">
        <v>4.05</v>
      </c>
      <c r="G292" s="383">
        <v>4.05</v>
      </c>
    </row>
    <row r="293" spans="1:7" s="352" customFormat="1" ht="25.5" x14ac:dyDescent="0.2">
      <c r="A293" s="378" t="s">
        <v>2949</v>
      </c>
      <c r="B293" s="379"/>
      <c r="C293" s="378" t="s">
        <v>196</v>
      </c>
      <c r="D293" s="381" t="s">
        <v>46</v>
      </c>
      <c r="E293" s="383">
        <v>0</v>
      </c>
      <c r="F293" s="383">
        <v>6.75</v>
      </c>
      <c r="G293" s="383">
        <v>6.75</v>
      </c>
    </row>
    <row r="294" spans="1:7" s="352" customFormat="1" ht="25.5" x14ac:dyDescent="0.2">
      <c r="A294" s="378" t="s">
        <v>2950</v>
      </c>
      <c r="B294" s="379"/>
      <c r="C294" s="378" t="s">
        <v>197</v>
      </c>
      <c r="D294" s="381" t="s">
        <v>28</v>
      </c>
      <c r="E294" s="383">
        <v>0</v>
      </c>
      <c r="F294" s="383">
        <v>8.2200000000000006</v>
      </c>
      <c r="G294" s="383">
        <v>8.2200000000000006</v>
      </c>
    </row>
    <row r="295" spans="1:7" x14ac:dyDescent="0.2">
      <c r="A295" s="384" t="s">
        <v>2951</v>
      </c>
      <c r="B295" s="385" t="s">
        <v>198</v>
      </c>
      <c r="C295" s="384"/>
      <c r="D295" s="386"/>
      <c r="E295" s="387"/>
      <c r="F295" s="387"/>
      <c r="G295" s="387"/>
    </row>
    <row r="296" spans="1:7" s="352" customFormat="1" ht="25.5" x14ac:dyDescent="0.2">
      <c r="A296" s="378" t="s">
        <v>2952</v>
      </c>
      <c r="B296" s="379"/>
      <c r="C296" s="378" t="s">
        <v>199</v>
      </c>
      <c r="D296" s="381" t="s">
        <v>28</v>
      </c>
      <c r="E296" s="383">
        <v>0</v>
      </c>
      <c r="F296" s="383">
        <v>28.87</v>
      </c>
      <c r="G296" s="383">
        <v>28.87</v>
      </c>
    </row>
    <row r="297" spans="1:7" s="352" customFormat="1" ht="25.5" x14ac:dyDescent="0.2">
      <c r="A297" s="378" t="s">
        <v>2953</v>
      </c>
      <c r="B297" s="379"/>
      <c r="C297" s="378" t="s">
        <v>200</v>
      </c>
      <c r="D297" s="381" t="s">
        <v>28</v>
      </c>
      <c r="E297" s="383">
        <v>0</v>
      </c>
      <c r="F297" s="383">
        <v>17.55</v>
      </c>
      <c r="G297" s="383">
        <v>17.55</v>
      </c>
    </row>
    <row r="298" spans="1:7" s="352" customFormat="1" ht="25.5" x14ac:dyDescent="0.2">
      <c r="A298" s="378" t="s">
        <v>2954</v>
      </c>
      <c r="B298" s="379"/>
      <c r="C298" s="378" t="s">
        <v>201</v>
      </c>
      <c r="D298" s="381" t="s">
        <v>46</v>
      </c>
      <c r="E298" s="383">
        <v>0</v>
      </c>
      <c r="F298" s="383">
        <v>12.15</v>
      </c>
      <c r="G298" s="383">
        <v>12.15</v>
      </c>
    </row>
    <row r="299" spans="1:7" s="352" customFormat="1" ht="25.5" x14ac:dyDescent="0.2">
      <c r="A299" s="378" t="s">
        <v>2955</v>
      </c>
      <c r="B299" s="379"/>
      <c r="C299" s="378" t="s">
        <v>202</v>
      </c>
      <c r="D299" s="381" t="s">
        <v>46</v>
      </c>
      <c r="E299" s="383">
        <v>0</v>
      </c>
      <c r="F299" s="383">
        <v>13.5</v>
      </c>
      <c r="G299" s="383">
        <v>13.5</v>
      </c>
    </row>
    <row r="300" spans="1:7" s="352" customFormat="1" ht="25.5" x14ac:dyDescent="0.2">
      <c r="A300" s="378" t="s">
        <v>2956</v>
      </c>
      <c r="B300" s="379"/>
      <c r="C300" s="378" t="s">
        <v>203</v>
      </c>
      <c r="D300" s="381" t="s">
        <v>46</v>
      </c>
      <c r="E300" s="383">
        <v>0</v>
      </c>
      <c r="F300" s="383">
        <v>10.8</v>
      </c>
      <c r="G300" s="383">
        <v>10.8</v>
      </c>
    </row>
    <row r="301" spans="1:7" x14ac:dyDescent="0.2">
      <c r="A301" s="384" t="s">
        <v>2957</v>
      </c>
      <c r="B301" s="385" t="s">
        <v>204</v>
      </c>
      <c r="C301" s="384"/>
      <c r="D301" s="386"/>
      <c r="E301" s="387"/>
      <c r="F301" s="387"/>
      <c r="G301" s="387"/>
    </row>
    <row r="302" spans="1:7" s="352" customFormat="1" ht="25.5" x14ac:dyDescent="0.2">
      <c r="A302" s="378" t="s">
        <v>2958</v>
      </c>
      <c r="B302" s="379"/>
      <c r="C302" s="378" t="s">
        <v>205</v>
      </c>
      <c r="D302" s="381" t="s">
        <v>28</v>
      </c>
      <c r="E302" s="383">
        <v>0</v>
      </c>
      <c r="F302" s="383">
        <v>37.85</v>
      </c>
      <c r="G302" s="383">
        <v>37.85</v>
      </c>
    </row>
    <row r="303" spans="1:7" s="352" customFormat="1" x14ac:dyDescent="0.2">
      <c r="A303" s="378" t="s">
        <v>2959</v>
      </c>
      <c r="B303" s="379"/>
      <c r="C303" s="378" t="s">
        <v>206</v>
      </c>
      <c r="D303" s="381" t="s">
        <v>28</v>
      </c>
      <c r="E303" s="383">
        <v>0</v>
      </c>
      <c r="F303" s="383">
        <v>8.1</v>
      </c>
      <c r="G303" s="383">
        <v>8.1</v>
      </c>
    </row>
    <row r="304" spans="1:7" s="352" customFormat="1" x14ac:dyDescent="0.2">
      <c r="A304" s="378" t="s">
        <v>2960</v>
      </c>
      <c r="B304" s="379"/>
      <c r="C304" s="378" t="s">
        <v>207</v>
      </c>
      <c r="D304" s="381" t="s">
        <v>28</v>
      </c>
      <c r="E304" s="383">
        <v>0</v>
      </c>
      <c r="F304" s="383">
        <v>10.48</v>
      </c>
      <c r="G304" s="383">
        <v>10.48</v>
      </c>
    </row>
    <row r="305" spans="1:7" s="352" customFormat="1" x14ac:dyDescent="0.2">
      <c r="A305" s="378" t="s">
        <v>2961</v>
      </c>
      <c r="B305" s="379"/>
      <c r="C305" s="378" t="s">
        <v>208</v>
      </c>
      <c r="D305" s="381" t="s">
        <v>28</v>
      </c>
      <c r="E305" s="383">
        <v>0</v>
      </c>
      <c r="F305" s="383">
        <v>17.95</v>
      </c>
      <c r="G305" s="383">
        <v>17.95</v>
      </c>
    </row>
    <row r="306" spans="1:7" s="352" customFormat="1" x14ac:dyDescent="0.2">
      <c r="A306" s="378" t="s">
        <v>2962</v>
      </c>
      <c r="B306" s="379"/>
      <c r="C306" s="378" t="s">
        <v>209</v>
      </c>
      <c r="D306" s="381" t="s">
        <v>46</v>
      </c>
      <c r="E306" s="383">
        <v>0</v>
      </c>
      <c r="F306" s="383">
        <v>8.98</v>
      </c>
      <c r="G306" s="383">
        <v>8.98</v>
      </c>
    </row>
    <row r="307" spans="1:7" s="352" customFormat="1" ht="25.5" x14ac:dyDescent="0.2">
      <c r="A307" s="378" t="s">
        <v>2963</v>
      </c>
      <c r="B307" s="379"/>
      <c r="C307" s="378" t="s">
        <v>210</v>
      </c>
      <c r="D307" s="381" t="s">
        <v>46</v>
      </c>
      <c r="E307" s="383">
        <v>0</v>
      </c>
      <c r="F307" s="383">
        <v>2.02</v>
      </c>
      <c r="G307" s="383">
        <v>2.02</v>
      </c>
    </row>
    <row r="308" spans="1:7" x14ac:dyDescent="0.2">
      <c r="A308" s="384" t="s">
        <v>2964</v>
      </c>
      <c r="B308" s="385" t="s">
        <v>211</v>
      </c>
      <c r="C308" s="384"/>
      <c r="D308" s="386"/>
      <c r="E308" s="387"/>
      <c r="F308" s="387"/>
      <c r="G308" s="387"/>
    </row>
    <row r="309" spans="1:7" s="352" customFormat="1" x14ac:dyDescent="0.2">
      <c r="A309" s="378" t="s">
        <v>2965</v>
      </c>
      <c r="B309" s="379"/>
      <c r="C309" s="378" t="s">
        <v>212</v>
      </c>
      <c r="D309" s="381" t="s">
        <v>28</v>
      </c>
      <c r="E309" s="383">
        <v>0</v>
      </c>
      <c r="F309" s="383">
        <v>37.85</v>
      </c>
      <c r="G309" s="383">
        <v>37.85</v>
      </c>
    </row>
    <row r="310" spans="1:7" s="352" customFormat="1" ht="25.5" x14ac:dyDescent="0.2">
      <c r="A310" s="378" t="s">
        <v>2966</v>
      </c>
      <c r="B310" s="379"/>
      <c r="C310" s="378" t="s">
        <v>213</v>
      </c>
      <c r="D310" s="381" t="s">
        <v>28</v>
      </c>
      <c r="E310" s="383">
        <v>0</v>
      </c>
      <c r="F310" s="383">
        <v>3</v>
      </c>
      <c r="G310" s="383">
        <v>3</v>
      </c>
    </row>
    <row r="311" spans="1:7" s="352" customFormat="1" ht="25.5" x14ac:dyDescent="0.2">
      <c r="A311" s="378" t="s">
        <v>2967</v>
      </c>
      <c r="B311" s="379"/>
      <c r="C311" s="378" t="s">
        <v>214</v>
      </c>
      <c r="D311" s="381" t="s">
        <v>46</v>
      </c>
      <c r="E311" s="383">
        <v>0</v>
      </c>
      <c r="F311" s="383">
        <v>2.78</v>
      </c>
      <c r="G311" s="383">
        <v>2.78</v>
      </c>
    </row>
    <row r="312" spans="1:7" s="352" customFormat="1" ht="25.5" x14ac:dyDescent="0.2">
      <c r="A312" s="378" t="s">
        <v>2968</v>
      </c>
      <c r="B312" s="379"/>
      <c r="C312" s="378" t="s">
        <v>215</v>
      </c>
      <c r="D312" s="381" t="s">
        <v>46</v>
      </c>
      <c r="E312" s="383">
        <v>0</v>
      </c>
      <c r="F312" s="383">
        <v>0.67</v>
      </c>
      <c r="G312" s="383">
        <v>0.67</v>
      </c>
    </row>
    <row r="313" spans="1:7" s="352" customFormat="1" ht="25.5" x14ac:dyDescent="0.2">
      <c r="A313" s="378" t="s">
        <v>2969</v>
      </c>
      <c r="B313" s="379"/>
      <c r="C313" s="378" t="s">
        <v>216</v>
      </c>
      <c r="D313" s="381" t="s">
        <v>28</v>
      </c>
      <c r="E313" s="383">
        <v>0</v>
      </c>
      <c r="F313" s="383">
        <v>32.92</v>
      </c>
      <c r="G313" s="383">
        <v>32.92</v>
      </c>
    </row>
    <row r="314" spans="1:7" x14ac:dyDescent="0.2">
      <c r="A314" s="384" t="s">
        <v>2970</v>
      </c>
      <c r="B314" s="385" t="s">
        <v>8238</v>
      </c>
      <c r="C314" s="384"/>
      <c r="D314" s="386"/>
      <c r="E314" s="387"/>
      <c r="F314" s="387"/>
      <c r="G314" s="387"/>
    </row>
    <row r="315" spans="1:7" s="352" customFormat="1" ht="25.5" x14ac:dyDescent="0.2">
      <c r="A315" s="378" t="s">
        <v>2971</v>
      </c>
      <c r="B315" s="379"/>
      <c r="C315" s="378" t="s">
        <v>217</v>
      </c>
      <c r="D315" s="381" t="s">
        <v>28</v>
      </c>
      <c r="E315" s="383">
        <v>0</v>
      </c>
      <c r="F315" s="383">
        <v>8.3699999999999992</v>
      </c>
      <c r="G315" s="383">
        <v>8.3699999999999992</v>
      </c>
    </row>
    <row r="316" spans="1:7" s="352" customFormat="1" ht="25.5" x14ac:dyDescent="0.2">
      <c r="A316" s="378" t="s">
        <v>2972</v>
      </c>
      <c r="B316" s="379"/>
      <c r="C316" s="378" t="s">
        <v>218</v>
      </c>
      <c r="D316" s="381" t="s">
        <v>28</v>
      </c>
      <c r="E316" s="383">
        <v>0</v>
      </c>
      <c r="F316" s="383">
        <v>4.49</v>
      </c>
      <c r="G316" s="383">
        <v>4.49</v>
      </c>
    </row>
    <row r="317" spans="1:7" s="352" customFormat="1" ht="25.5" x14ac:dyDescent="0.2">
      <c r="A317" s="378" t="s">
        <v>2973</v>
      </c>
      <c r="B317" s="379"/>
      <c r="C317" s="378" t="s">
        <v>8403</v>
      </c>
      <c r="D317" s="381" t="s">
        <v>28</v>
      </c>
      <c r="E317" s="383">
        <v>0</v>
      </c>
      <c r="F317" s="383">
        <v>3.38</v>
      </c>
      <c r="G317" s="383">
        <v>3.38</v>
      </c>
    </row>
    <row r="318" spans="1:7" x14ac:dyDescent="0.2">
      <c r="A318" s="384" t="s">
        <v>2974</v>
      </c>
      <c r="B318" s="385" t="s">
        <v>219</v>
      </c>
      <c r="C318" s="384"/>
      <c r="D318" s="386"/>
      <c r="E318" s="387"/>
      <c r="F318" s="387"/>
      <c r="G318" s="387"/>
    </row>
    <row r="319" spans="1:7" s="352" customFormat="1" x14ac:dyDescent="0.2">
      <c r="A319" s="378" t="s">
        <v>2975</v>
      </c>
      <c r="B319" s="379"/>
      <c r="C319" s="378" t="s">
        <v>220</v>
      </c>
      <c r="D319" s="381" t="s">
        <v>6</v>
      </c>
      <c r="E319" s="383">
        <v>0</v>
      </c>
      <c r="F319" s="383">
        <v>14.97</v>
      </c>
      <c r="G319" s="383">
        <v>14.97</v>
      </c>
    </row>
    <row r="320" spans="1:7" s="352" customFormat="1" ht="25.5" x14ac:dyDescent="0.2">
      <c r="A320" s="378" t="s">
        <v>2976</v>
      </c>
      <c r="B320" s="379"/>
      <c r="C320" s="378" t="s">
        <v>221</v>
      </c>
      <c r="D320" s="381" t="s">
        <v>46</v>
      </c>
      <c r="E320" s="383">
        <v>0</v>
      </c>
      <c r="F320" s="383">
        <v>1.1499999999999999</v>
      </c>
      <c r="G320" s="383">
        <v>1.1499999999999999</v>
      </c>
    </row>
    <row r="321" spans="1:7" s="352" customFormat="1" ht="25.5" x14ac:dyDescent="0.2">
      <c r="A321" s="378" t="s">
        <v>2977</v>
      </c>
      <c r="B321" s="379"/>
      <c r="C321" s="378" t="s">
        <v>222</v>
      </c>
      <c r="D321" s="381" t="s">
        <v>46</v>
      </c>
      <c r="E321" s="383">
        <v>0</v>
      </c>
      <c r="F321" s="383">
        <v>8.98</v>
      </c>
      <c r="G321" s="383">
        <v>8.98</v>
      </c>
    </row>
    <row r="322" spans="1:7" s="352" customFormat="1" ht="25.5" x14ac:dyDescent="0.2">
      <c r="A322" s="378" t="s">
        <v>2978</v>
      </c>
      <c r="B322" s="379"/>
      <c r="C322" s="378" t="s">
        <v>7302</v>
      </c>
      <c r="D322" s="381" t="s">
        <v>28</v>
      </c>
      <c r="E322" s="383">
        <v>0</v>
      </c>
      <c r="F322" s="383">
        <v>4.05</v>
      </c>
      <c r="G322" s="383">
        <v>4.05</v>
      </c>
    </row>
    <row r="323" spans="1:7" s="352" customFormat="1" x14ac:dyDescent="0.2">
      <c r="A323" s="378" t="s">
        <v>7303</v>
      </c>
      <c r="B323" s="379"/>
      <c r="C323" s="378" t="s">
        <v>7304</v>
      </c>
      <c r="D323" s="381" t="s">
        <v>28</v>
      </c>
      <c r="E323" s="383">
        <v>0</v>
      </c>
      <c r="F323" s="383">
        <v>13.47</v>
      </c>
      <c r="G323" s="383">
        <v>13.47</v>
      </c>
    </row>
    <row r="324" spans="1:7" x14ac:dyDescent="0.2">
      <c r="A324" s="384" t="s">
        <v>2979</v>
      </c>
      <c r="B324" s="385" t="s">
        <v>223</v>
      </c>
      <c r="C324" s="384"/>
      <c r="D324" s="386"/>
      <c r="E324" s="387"/>
      <c r="F324" s="387"/>
      <c r="G324" s="387"/>
    </row>
    <row r="325" spans="1:7" s="352" customFormat="1" x14ac:dyDescent="0.2">
      <c r="A325" s="378" t="s">
        <v>2980</v>
      </c>
      <c r="B325" s="379"/>
      <c r="C325" s="378" t="s">
        <v>224</v>
      </c>
      <c r="D325" s="381" t="s">
        <v>28</v>
      </c>
      <c r="E325" s="383">
        <v>0</v>
      </c>
      <c r="F325" s="383">
        <v>20.95</v>
      </c>
      <c r="G325" s="383">
        <v>20.95</v>
      </c>
    </row>
    <row r="326" spans="1:7" s="352" customFormat="1" x14ac:dyDescent="0.2">
      <c r="A326" s="378" t="s">
        <v>2981</v>
      </c>
      <c r="B326" s="379"/>
      <c r="C326" s="378" t="s">
        <v>225</v>
      </c>
      <c r="D326" s="381" t="s">
        <v>6</v>
      </c>
      <c r="E326" s="383">
        <v>0</v>
      </c>
      <c r="F326" s="383">
        <v>17.54</v>
      </c>
      <c r="G326" s="383">
        <v>17.54</v>
      </c>
    </row>
    <row r="327" spans="1:7" s="352" customFormat="1" ht="25.5" x14ac:dyDescent="0.2">
      <c r="A327" s="378" t="s">
        <v>2982</v>
      </c>
      <c r="B327" s="379"/>
      <c r="C327" s="378" t="s">
        <v>226</v>
      </c>
      <c r="D327" s="381" t="s">
        <v>46</v>
      </c>
      <c r="E327" s="383">
        <v>0</v>
      </c>
      <c r="F327" s="383">
        <v>7.18</v>
      </c>
      <c r="G327" s="383">
        <v>7.18</v>
      </c>
    </row>
    <row r="328" spans="1:7" s="352" customFormat="1" ht="25.5" x14ac:dyDescent="0.2">
      <c r="A328" s="378" t="s">
        <v>2983</v>
      </c>
      <c r="B328" s="379"/>
      <c r="C328" s="378" t="s">
        <v>227</v>
      </c>
      <c r="D328" s="381" t="s">
        <v>46</v>
      </c>
      <c r="E328" s="383">
        <v>0</v>
      </c>
      <c r="F328" s="383">
        <v>4.93</v>
      </c>
      <c r="G328" s="383">
        <v>4.93</v>
      </c>
    </row>
    <row r="329" spans="1:7" s="352" customFormat="1" x14ac:dyDescent="0.2">
      <c r="A329" s="378" t="s">
        <v>2984</v>
      </c>
      <c r="B329" s="379"/>
      <c r="C329" s="378" t="s">
        <v>228</v>
      </c>
      <c r="D329" s="381" t="s">
        <v>28</v>
      </c>
      <c r="E329" s="383">
        <v>0</v>
      </c>
      <c r="F329" s="383">
        <v>20.95</v>
      </c>
      <c r="G329" s="383">
        <v>20.95</v>
      </c>
    </row>
    <row r="330" spans="1:7" s="352" customFormat="1" ht="25.5" x14ac:dyDescent="0.2">
      <c r="A330" s="378" t="s">
        <v>2985</v>
      </c>
      <c r="B330" s="379"/>
      <c r="C330" s="378" t="s">
        <v>229</v>
      </c>
      <c r="D330" s="381" t="s">
        <v>46</v>
      </c>
      <c r="E330" s="383">
        <v>0</v>
      </c>
      <c r="F330" s="383">
        <v>23.94</v>
      </c>
      <c r="G330" s="383">
        <v>23.94</v>
      </c>
    </row>
    <row r="331" spans="1:7" s="352" customFormat="1" ht="25.5" x14ac:dyDescent="0.2">
      <c r="A331" s="378" t="s">
        <v>2986</v>
      </c>
      <c r="B331" s="379"/>
      <c r="C331" s="378" t="s">
        <v>230</v>
      </c>
      <c r="D331" s="381" t="s">
        <v>6</v>
      </c>
      <c r="E331" s="383">
        <v>0</v>
      </c>
      <c r="F331" s="383">
        <v>17.55</v>
      </c>
      <c r="G331" s="383">
        <v>17.55</v>
      </c>
    </row>
    <row r="332" spans="1:7" s="352" customFormat="1" x14ac:dyDescent="0.2">
      <c r="A332" s="378" t="s">
        <v>2987</v>
      </c>
      <c r="B332" s="379"/>
      <c r="C332" s="378" t="s">
        <v>231</v>
      </c>
      <c r="D332" s="381" t="s">
        <v>28</v>
      </c>
      <c r="E332" s="383">
        <v>0</v>
      </c>
      <c r="F332" s="383">
        <v>2.84</v>
      </c>
      <c r="G332" s="383">
        <v>2.84</v>
      </c>
    </row>
    <row r="333" spans="1:7" x14ac:dyDescent="0.2">
      <c r="A333" s="384" t="s">
        <v>2988</v>
      </c>
      <c r="B333" s="385" t="s">
        <v>232</v>
      </c>
      <c r="C333" s="384"/>
      <c r="D333" s="386"/>
      <c r="E333" s="387"/>
      <c r="F333" s="387"/>
      <c r="G333" s="387"/>
    </row>
    <row r="334" spans="1:7" s="352" customFormat="1" x14ac:dyDescent="0.2">
      <c r="A334" s="378" t="s">
        <v>2989</v>
      </c>
      <c r="B334" s="379"/>
      <c r="C334" s="378" t="s">
        <v>233</v>
      </c>
      <c r="D334" s="381" t="s">
        <v>6</v>
      </c>
      <c r="E334" s="383">
        <v>0</v>
      </c>
      <c r="F334" s="383">
        <v>8.2200000000000006</v>
      </c>
      <c r="G334" s="383">
        <v>8.2200000000000006</v>
      </c>
    </row>
    <row r="335" spans="1:7" s="352" customFormat="1" x14ac:dyDescent="0.2">
      <c r="A335" s="378" t="s">
        <v>2990</v>
      </c>
      <c r="B335" s="379"/>
      <c r="C335" s="378" t="s">
        <v>234</v>
      </c>
      <c r="D335" s="381" t="s">
        <v>6</v>
      </c>
      <c r="E335" s="383">
        <v>0</v>
      </c>
      <c r="F335" s="383">
        <v>3.28</v>
      </c>
      <c r="G335" s="383">
        <v>3.28</v>
      </c>
    </row>
    <row r="336" spans="1:7" s="352" customFormat="1" x14ac:dyDescent="0.2">
      <c r="A336" s="378" t="s">
        <v>2991</v>
      </c>
      <c r="B336" s="379"/>
      <c r="C336" s="378" t="s">
        <v>235</v>
      </c>
      <c r="D336" s="381" t="s">
        <v>6</v>
      </c>
      <c r="E336" s="383">
        <v>0</v>
      </c>
      <c r="F336" s="383">
        <v>1.65</v>
      </c>
      <c r="G336" s="383">
        <v>1.65</v>
      </c>
    </row>
    <row r="337" spans="1:7" s="352" customFormat="1" ht="25.5" x14ac:dyDescent="0.2">
      <c r="A337" s="378" t="s">
        <v>2992</v>
      </c>
      <c r="B337" s="379"/>
      <c r="C337" s="378" t="s">
        <v>236</v>
      </c>
      <c r="D337" s="381" t="s">
        <v>6</v>
      </c>
      <c r="E337" s="383">
        <v>0</v>
      </c>
      <c r="F337" s="383">
        <v>12.95</v>
      </c>
      <c r="G337" s="383">
        <v>12.95</v>
      </c>
    </row>
    <row r="338" spans="1:7" x14ac:dyDescent="0.2">
      <c r="A338" s="384" t="s">
        <v>2993</v>
      </c>
      <c r="B338" s="385" t="s">
        <v>237</v>
      </c>
      <c r="C338" s="384"/>
      <c r="D338" s="386"/>
      <c r="E338" s="387"/>
      <c r="F338" s="387"/>
      <c r="G338" s="387"/>
    </row>
    <row r="339" spans="1:7" s="352" customFormat="1" ht="25.5" x14ac:dyDescent="0.2">
      <c r="A339" s="378" t="s">
        <v>2994</v>
      </c>
      <c r="B339" s="379"/>
      <c r="C339" s="378" t="s">
        <v>238</v>
      </c>
      <c r="D339" s="381" t="s">
        <v>6</v>
      </c>
      <c r="E339" s="383">
        <v>0</v>
      </c>
      <c r="F339" s="383">
        <v>29.53</v>
      </c>
      <c r="G339" s="383">
        <v>29.53</v>
      </c>
    </row>
    <row r="340" spans="1:7" s="352" customFormat="1" x14ac:dyDescent="0.2">
      <c r="A340" s="378" t="s">
        <v>2995</v>
      </c>
      <c r="B340" s="379"/>
      <c r="C340" s="378" t="s">
        <v>239</v>
      </c>
      <c r="D340" s="381" t="s">
        <v>28</v>
      </c>
      <c r="E340" s="383">
        <v>0</v>
      </c>
      <c r="F340" s="383">
        <v>41.89</v>
      </c>
      <c r="G340" s="383">
        <v>41.89</v>
      </c>
    </row>
    <row r="341" spans="1:7" s="352" customFormat="1" x14ac:dyDescent="0.2">
      <c r="A341" s="378" t="s">
        <v>2996</v>
      </c>
      <c r="B341" s="379"/>
      <c r="C341" s="378" t="s">
        <v>240</v>
      </c>
      <c r="D341" s="381" t="s">
        <v>6</v>
      </c>
      <c r="E341" s="383">
        <v>0</v>
      </c>
      <c r="F341" s="383">
        <v>9.85</v>
      </c>
      <c r="G341" s="383">
        <v>9.85</v>
      </c>
    </row>
    <row r="342" spans="1:7" s="352" customFormat="1" ht="25.5" x14ac:dyDescent="0.2">
      <c r="A342" s="378" t="s">
        <v>2997</v>
      </c>
      <c r="B342" s="379"/>
      <c r="C342" s="378" t="s">
        <v>241</v>
      </c>
      <c r="D342" s="381" t="s">
        <v>6</v>
      </c>
      <c r="E342" s="383">
        <v>0</v>
      </c>
      <c r="F342" s="383">
        <v>4.0999999999999996</v>
      </c>
      <c r="G342" s="383">
        <v>4.0999999999999996</v>
      </c>
    </row>
    <row r="343" spans="1:7" s="352" customFormat="1" x14ac:dyDescent="0.2">
      <c r="A343" s="378" t="s">
        <v>2998</v>
      </c>
      <c r="B343" s="379"/>
      <c r="C343" s="378" t="s">
        <v>242</v>
      </c>
      <c r="D343" s="381" t="s">
        <v>6</v>
      </c>
      <c r="E343" s="383">
        <v>0</v>
      </c>
      <c r="F343" s="383">
        <v>37.75</v>
      </c>
      <c r="G343" s="383">
        <v>37.75</v>
      </c>
    </row>
    <row r="344" spans="1:7" s="352" customFormat="1" x14ac:dyDescent="0.2">
      <c r="A344" s="378" t="s">
        <v>2999</v>
      </c>
      <c r="B344" s="379"/>
      <c r="C344" s="378" t="s">
        <v>243</v>
      </c>
      <c r="D344" s="381" t="s">
        <v>6</v>
      </c>
      <c r="E344" s="383">
        <v>0</v>
      </c>
      <c r="F344" s="383">
        <v>21.65</v>
      </c>
      <c r="G344" s="383">
        <v>21.65</v>
      </c>
    </row>
    <row r="345" spans="1:7" s="352" customFormat="1" x14ac:dyDescent="0.2">
      <c r="A345" s="378" t="s">
        <v>3000</v>
      </c>
      <c r="B345" s="379"/>
      <c r="C345" s="378" t="s">
        <v>244</v>
      </c>
      <c r="D345" s="381" t="s">
        <v>6</v>
      </c>
      <c r="E345" s="383">
        <v>0</v>
      </c>
      <c r="F345" s="383">
        <v>21.65</v>
      </c>
      <c r="G345" s="383">
        <v>21.65</v>
      </c>
    </row>
    <row r="346" spans="1:7" s="352" customFormat="1" x14ac:dyDescent="0.2">
      <c r="A346" s="378" t="s">
        <v>3001</v>
      </c>
      <c r="B346" s="379"/>
      <c r="C346" s="378" t="s">
        <v>245</v>
      </c>
      <c r="D346" s="381" t="s">
        <v>6</v>
      </c>
      <c r="E346" s="383">
        <v>0</v>
      </c>
      <c r="F346" s="383">
        <v>5.12</v>
      </c>
      <c r="G346" s="383">
        <v>5.12</v>
      </c>
    </row>
    <row r="347" spans="1:7" s="352" customFormat="1" x14ac:dyDescent="0.2">
      <c r="A347" s="378" t="s">
        <v>3002</v>
      </c>
      <c r="B347" s="379"/>
      <c r="C347" s="378" t="s">
        <v>246</v>
      </c>
      <c r="D347" s="381" t="s">
        <v>6</v>
      </c>
      <c r="E347" s="383">
        <v>0</v>
      </c>
      <c r="F347" s="383">
        <v>7.87</v>
      </c>
      <c r="G347" s="383">
        <v>7.87</v>
      </c>
    </row>
    <row r="348" spans="1:7" s="352" customFormat="1" ht="25.5" x14ac:dyDescent="0.2">
      <c r="A348" s="378" t="s">
        <v>3003</v>
      </c>
      <c r="B348" s="379"/>
      <c r="C348" s="378" t="s">
        <v>247</v>
      </c>
      <c r="D348" s="381" t="s">
        <v>6</v>
      </c>
      <c r="E348" s="383">
        <v>0</v>
      </c>
      <c r="F348" s="383">
        <v>14.95</v>
      </c>
      <c r="G348" s="383">
        <v>14.95</v>
      </c>
    </row>
    <row r="349" spans="1:7" x14ac:dyDescent="0.2">
      <c r="A349" s="384" t="s">
        <v>3004</v>
      </c>
      <c r="B349" s="385" t="s">
        <v>248</v>
      </c>
      <c r="C349" s="384"/>
      <c r="D349" s="386"/>
      <c r="E349" s="387"/>
      <c r="F349" s="387"/>
      <c r="G349" s="387"/>
    </row>
    <row r="350" spans="1:7" s="352" customFormat="1" x14ac:dyDescent="0.2">
      <c r="A350" s="378" t="s">
        <v>3005</v>
      </c>
      <c r="B350" s="379"/>
      <c r="C350" s="378" t="s">
        <v>249</v>
      </c>
      <c r="D350" s="381" t="s">
        <v>6</v>
      </c>
      <c r="E350" s="383">
        <v>0</v>
      </c>
      <c r="F350" s="383">
        <v>62.71</v>
      </c>
      <c r="G350" s="383">
        <v>62.71</v>
      </c>
    </row>
    <row r="351" spans="1:7" s="352" customFormat="1" x14ac:dyDescent="0.2">
      <c r="A351" s="378" t="s">
        <v>3006</v>
      </c>
      <c r="B351" s="379"/>
      <c r="C351" s="378" t="s">
        <v>250</v>
      </c>
      <c r="D351" s="381" t="s">
        <v>6</v>
      </c>
      <c r="E351" s="383">
        <v>0</v>
      </c>
      <c r="F351" s="383">
        <v>49.78</v>
      </c>
      <c r="G351" s="383">
        <v>49.78</v>
      </c>
    </row>
    <row r="352" spans="1:7" x14ac:dyDescent="0.2">
      <c r="A352" s="384" t="s">
        <v>3007</v>
      </c>
      <c r="B352" s="385" t="s">
        <v>251</v>
      </c>
      <c r="C352" s="384"/>
      <c r="D352" s="386"/>
      <c r="E352" s="387"/>
      <c r="F352" s="387"/>
      <c r="G352" s="387"/>
    </row>
    <row r="353" spans="1:7" s="352" customFormat="1" ht="25.5" x14ac:dyDescent="0.2">
      <c r="A353" s="378" t="s">
        <v>3008</v>
      </c>
      <c r="B353" s="379"/>
      <c r="C353" s="378" t="s">
        <v>252</v>
      </c>
      <c r="D353" s="381" t="s">
        <v>28</v>
      </c>
      <c r="E353" s="383">
        <v>0</v>
      </c>
      <c r="F353" s="383">
        <v>4.05</v>
      </c>
      <c r="G353" s="383">
        <v>4.05</v>
      </c>
    </row>
    <row r="354" spans="1:7" s="352" customFormat="1" ht="25.5" x14ac:dyDescent="0.2">
      <c r="A354" s="378" t="s">
        <v>3009</v>
      </c>
      <c r="B354" s="379"/>
      <c r="C354" s="378" t="s">
        <v>253</v>
      </c>
      <c r="D354" s="381" t="s">
        <v>28</v>
      </c>
      <c r="E354" s="383">
        <v>0</v>
      </c>
      <c r="F354" s="383">
        <v>0.67</v>
      </c>
      <c r="G354" s="383">
        <v>0.67</v>
      </c>
    </row>
    <row r="355" spans="1:7" x14ac:dyDescent="0.2">
      <c r="A355" s="384" t="s">
        <v>3010</v>
      </c>
      <c r="B355" s="385" t="s">
        <v>254</v>
      </c>
      <c r="C355" s="384"/>
      <c r="D355" s="386"/>
      <c r="E355" s="387"/>
      <c r="F355" s="387"/>
      <c r="G355" s="387"/>
    </row>
    <row r="356" spans="1:7" s="352" customFormat="1" ht="25.5" x14ac:dyDescent="0.2">
      <c r="A356" s="378" t="s">
        <v>3011</v>
      </c>
      <c r="B356" s="379"/>
      <c r="C356" s="378" t="s">
        <v>255</v>
      </c>
      <c r="D356" s="381" t="s">
        <v>28</v>
      </c>
      <c r="E356" s="383">
        <v>0</v>
      </c>
      <c r="F356" s="383">
        <v>9.85</v>
      </c>
      <c r="G356" s="383">
        <v>9.85</v>
      </c>
    </row>
    <row r="357" spans="1:7" s="352" customFormat="1" x14ac:dyDescent="0.2">
      <c r="A357" s="378" t="s">
        <v>3012</v>
      </c>
      <c r="B357" s="379"/>
      <c r="C357" s="378" t="s">
        <v>256</v>
      </c>
      <c r="D357" s="381" t="s">
        <v>28</v>
      </c>
      <c r="E357" s="383">
        <v>0</v>
      </c>
      <c r="F357" s="383">
        <v>29.92</v>
      </c>
      <c r="G357" s="383">
        <v>29.92</v>
      </c>
    </row>
    <row r="358" spans="1:7" x14ac:dyDescent="0.2">
      <c r="A358" s="384" t="s">
        <v>3013</v>
      </c>
      <c r="B358" s="385" t="s">
        <v>257</v>
      </c>
      <c r="C358" s="384"/>
      <c r="D358" s="386"/>
      <c r="E358" s="387"/>
      <c r="F358" s="387"/>
      <c r="G358" s="387"/>
    </row>
    <row r="359" spans="1:7" s="352" customFormat="1" ht="25.5" x14ac:dyDescent="0.2">
      <c r="A359" s="378" t="s">
        <v>3014</v>
      </c>
      <c r="B359" s="379"/>
      <c r="C359" s="378" t="s">
        <v>258</v>
      </c>
      <c r="D359" s="381" t="s">
        <v>6</v>
      </c>
      <c r="E359" s="383">
        <v>0</v>
      </c>
      <c r="F359" s="383">
        <v>13.27</v>
      </c>
      <c r="G359" s="383">
        <v>13.27</v>
      </c>
    </row>
    <row r="360" spans="1:7" s="352" customFormat="1" ht="25.5" x14ac:dyDescent="0.2">
      <c r="A360" s="378" t="s">
        <v>3015</v>
      </c>
      <c r="B360" s="379"/>
      <c r="C360" s="378" t="s">
        <v>259</v>
      </c>
      <c r="D360" s="381" t="s">
        <v>6</v>
      </c>
      <c r="E360" s="383">
        <v>0</v>
      </c>
      <c r="F360" s="383">
        <v>49.78</v>
      </c>
      <c r="G360" s="383">
        <v>49.78</v>
      </c>
    </row>
    <row r="361" spans="1:7" s="352" customFormat="1" x14ac:dyDescent="0.2">
      <c r="A361" s="378" t="s">
        <v>3016</v>
      </c>
      <c r="B361" s="379"/>
      <c r="C361" s="378" t="s">
        <v>260</v>
      </c>
      <c r="D361" s="381" t="s">
        <v>6</v>
      </c>
      <c r="E361" s="383">
        <v>0</v>
      </c>
      <c r="F361" s="383">
        <v>16.600000000000001</v>
      </c>
      <c r="G361" s="383">
        <v>16.600000000000001</v>
      </c>
    </row>
    <row r="362" spans="1:7" s="352" customFormat="1" x14ac:dyDescent="0.2">
      <c r="A362" s="378" t="s">
        <v>3017</v>
      </c>
      <c r="B362" s="379"/>
      <c r="C362" s="378" t="s">
        <v>261</v>
      </c>
      <c r="D362" s="381" t="s">
        <v>46</v>
      </c>
      <c r="E362" s="383">
        <v>0</v>
      </c>
      <c r="F362" s="383">
        <v>13.27</v>
      </c>
      <c r="G362" s="383">
        <v>13.27</v>
      </c>
    </row>
    <row r="363" spans="1:7" s="352" customFormat="1" x14ac:dyDescent="0.2">
      <c r="A363" s="378" t="s">
        <v>3018</v>
      </c>
      <c r="B363" s="379"/>
      <c r="C363" s="378" t="s">
        <v>262</v>
      </c>
      <c r="D363" s="381" t="s">
        <v>6</v>
      </c>
      <c r="E363" s="383">
        <v>0</v>
      </c>
      <c r="F363" s="383">
        <v>4.97</v>
      </c>
      <c r="G363" s="383">
        <v>4.97</v>
      </c>
    </row>
    <row r="364" spans="1:7" s="352" customFormat="1" x14ac:dyDescent="0.2">
      <c r="A364" s="378" t="s">
        <v>3019</v>
      </c>
      <c r="B364" s="379"/>
      <c r="C364" s="378" t="s">
        <v>263</v>
      </c>
      <c r="D364" s="381" t="s">
        <v>6</v>
      </c>
      <c r="E364" s="383">
        <v>0</v>
      </c>
      <c r="F364" s="383">
        <v>4.97</v>
      </c>
      <c r="G364" s="383">
        <v>4.97</v>
      </c>
    </row>
    <row r="365" spans="1:7" s="352" customFormat="1" x14ac:dyDescent="0.2">
      <c r="A365" s="378" t="s">
        <v>3020</v>
      </c>
      <c r="B365" s="379"/>
      <c r="C365" s="378" t="s">
        <v>3021</v>
      </c>
      <c r="D365" s="381" t="s">
        <v>6</v>
      </c>
      <c r="E365" s="383">
        <v>0</v>
      </c>
      <c r="F365" s="383">
        <v>33.18</v>
      </c>
      <c r="G365" s="383">
        <v>33.18</v>
      </c>
    </row>
    <row r="366" spans="1:7" s="352" customFormat="1" ht="25.5" x14ac:dyDescent="0.2">
      <c r="A366" s="378" t="s">
        <v>3022</v>
      </c>
      <c r="B366" s="379"/>
      <c r="C366" s="378" t="s">
        <v>264</v>
      </c>
      <c r="D366" s="381" t="s">
        <v>6</v>
      </c>
      <c r="E366" s="383">
        <v>0</v>
      </c>
      <c r="F366" s="383">
        <v>16.600000000000001</v>
      </c>
      <c r="G366" s="383">
        <v>16.600000000000001</v>
      </c>
    </row>
    <row r="367" spans="1:7" s="352" customFormat="1" ht="25.5" x14ac:dyDescent="0.2">
      <c r="A367" s="378" t="s">
        <v>3023</v>
      </c>
      <c r="B367" s="379"/>
      <c r="C367" s="378" t="s">
        <v>265</v>
      </c>
      <c r="D367" s="381" t="s">
        <v>6</v>
      </c>
      <c r="E367" s="383">
        <v>0</v>
      </c>
      <c r="F367" s="383">
        <v>14.93</v>
      </c>
      <c r="G367" s="383">
        <v>14.93</v>
      </c>
    </row>
    <row r="368" spans="1:7" s="352" customFormat="1" ht="25.5" x14ac:dyDescent="0.2">
      <c r="A368" s="378" t="s">
        <v>3024</v>
      </c>
      <c r="B368" s="379"/>
      <c r="C368" s="378" t="s">
        <v>266</v>
      </c>
      <c r="D368" s="381" t="s">
        <v>6</v>
      </c>
      <c r="E368" s="383">
        <v>0</v>
      </c>
      <c r="F368" s="383">
        <v>13.27</v>
      </c>
      <c r="G368" s="383">
        <v>13.27</v>
      </c>
    </row>
    <row r="369" spans="1:7" s="352" customFormat="1" ht="25.5" x14ac:dyDescent="0.2">
      <c r="A369" s="378" t="s">
        <v>3025</v>
      </c>
      <c r="B369" s="379"/>
      <c r="C369" s="378" t="s">
        <v>267</v>
      </c>
      <c r="D369" s="381" t="s">
        <v>6</v>
      </c>
      <c r="E369" s="383">
        <v>0</v>
      </c>
      <c r="F369" s="383">
        <v>13.27</v>
      </c>
      <c r="G369" s="383">
        <v>13.27</v>
      </c>
    </row>
    <row r="370" spans="1:7" s="352" customFormat="1" x14ac:dyDescent="0.2">
      <c r="A370" s="378" t="s">
        <v>3026</v>
      </c>
      <c r="B370" s="379"/>
      <c r="C370" s="378" t="s">
        <v>268</v>
      </c>
      <c r="D370" s="381" t="s">
        <v>6</v>
      </c>
      <c r="E370" s="383">
        <v>0</v>
      </c>
      <c r="F370" s="383">
        <v>9.9600000000000009</v>
      </c>
      <c r="G370" s="383">
        <v>9.9600000000000009</v>
      </c>
    </row>
    <row r="371" spans="1:7" x14ac:dyDescent="0.2">
      <c r="A371" s="384" t="s">
        <v>3027</v>
      </c>
      <c r="B371" s="385" t="s">
        <v>269</v>
      </c>
      <c r="C371" s="384"/>
      <c r="D371" s="386"/>
      <c r="E371" s="387"/>
      <c r="F371" s="387"/>
      <c r="G371" s="387"/>
    </row>
    <row r="372" spans="1:7" s="352" customFormat="1" x14ac:dyDescent="0.2">
      <c r="A372" s="378" t="s">
        <v>3028</v>
      </c>
      <c r="B372" s="379"/>
      <c r="C372" s="378" t="s">
        <v>270</v>
      </c>
      <c r="D372" s="381" t="s">
        <v>6</v>
      </c>
      <c r="E372" s="383">
        <v>0</v>
      </c>
      <c r="F372" s="383">
        <v>8.3000000000000007</v>
      </c>
      <c r="G372" s="383">
        <v>8.3000000000000007</v>
      </c>
    </row>
    <row r="373" spans="1:7" s="352" customFormat="1" ht="25.5" x14ac:dyDescent="0.2">
      <c r="A373" s="378" t="s">
        <v>3029</v>
      </c>
      <c r="B373" s="379"/>
      <c r="C373" s="378" t="s">
        <v>3030</v>
      </c>
      <c r="D373" s="381" t="s">
        <v>46</v>
      </c>
      <c r="E373" s="383">
        <v>0</v>
      </c>
      <c r="F373" s="383">
        <v>11.62</v>
      </c>
      <c r="G373" s="383">
        <v>11.62</v>
      </c>
    </row>
    <row r="374" spans="1:7" s="352" customFormat="1" ht="25.5" x14ac:dyDescent="0.2">
      <c r="A374" s="378" t="s">
        <v>3031</v>
      </c>
      <c r="B374" s="379"/>
      <c r="C374" s="378" t="s">
        <v>271</v>
      </c>
      <c r="D374" s="381" t="s">
        <v>6</v>
      </c>
      <c r="E374" s="383">
        <v>0</v>
      </c>
      <c r="F374" s="383">
        <v>165.9</v>
      </c>
      <c r="G374" s="383">
        <v>165.9</v>
      </c>
    </row>
    <row r="375" spans="1:7" s="352" customFormat="1" ht="25.5" x14ac:dyDescent="0.2">
      <c r="A375" s="378" t="s">
        <v>3032</v>
      </c>
      <c r="B375" s="379"/>
      <c r="C375" s="378" t="s">
        <v>272</v>
      </c>
      <c r="D375" s="381" t="s">
        <v>6</v>
      </c>
      <c r="E375" s="383">
        <v>0</v>
      </c>
      <c r="F375" s="383">
        <v>132.72</v>
      </c>
      <c r="G375" s="383">
        <v>132.72</v>
      </c>
    </row>
    <row r="376" spans="1:7" s="352" customFormat="1" ht="25.5" x14ac:dyDescent="0.2">
      <c r="A376" s="378" t="s">
        <v>3033</v>
      </c>
      <c r="B376" s="379"/>
      <c r="C376" s="378" t="s">
        <v>273</v>
      </c>
      <c r="D376" s="381" t="s">
        <v>6</v>
      </c>
      <c r="E376" s="383">
        <v>0</v>
      </c>
      <c r="F376" s="383">
        <v>66.36</v>
      </c>
      <c r="G376" s="383">
        <v>66.36</v>
      </c>
    </row>
    <row r="377" spans="1:7" s="352" customFormat="1" ht="25.5" x14ac:dyDescent="0.2">
      <c r="A377" s="378" t="s">
        <v>3034</v>
      </c>
      <c r="B377" s="379"/>
      <c r="C377" s="378" t="s">
        <v>274</v>
      </c>
      <c r="D377" s="381" t="s">
        <v>6</v>
      </c>
      <c r="E377" s="383">
        <v>0</v>
      </c>
      <c r="F377" s="383">
        <v>36.85</v>
      </c>
      <c r="G377" s="383">
        <v>36.85</v>
      </c>
    </row>
    <row r="378" spans="1:7" s="352" customFormat="1" x14ac:dyDescent="0.2">
      <c r="A378" s="378" t="s">
        <v>3035</v>
      </c>
      <c r="B378" s="379"/>
      <c r="C378" s="378" t="s">
        <v>275</v>
      </c>
      <c r="D378" s="381" t="s">
        <v>6</v>
      </c>
      <c r="E378" s="383">
        <v>0</v>
      </c>
      <c r="F378" s="383">
        <v>4.92</v>
      </c>
      <c r="G378" s="383">
        <v>4.92</v>
      </c>
    </row>
    <row r="379" spans="1:7" s="352" customFormat="1" ht="25.5" x14ac:dyDescent="0.2">
      <c r="A379" s="378" t="s">
        <v>3036</v>
      </c>
      <c r="B379" s="379"/>
      <c r="C379" s="378" t="s">
        <v>276</v>
      </c>
      <c r="D379" s="381" t="s">
        <v>6</v>
      </c>
      <c r="E379" s="383">
        <v>0</v>
      </c>
      <c r="F379" s="383">
        <v>5.91</v>
      </c>
      <c r="G379" s="383">
        <v>5.91</v>
      </c>
    </row>
    <row r="380" spans="1:7" s="352" customFormat="1" ht="25.5" x14ac:dyDescent="0.2">
      <c r="A380" s="378" t="s">
        <v>3037</v>
      </c>
      <c r="B380" s="379"/>
      <c r="C380" s="378" t="s">
        <v>277</v>
      </c>
      <c r="D380" s="381" t="s">
        <v>6</v>
      </c>
      <c r="E380" s="383">
        <v>0</v>
      </c>
      <c r="F380" s="383">
        <v>36.85</v>
      </c>
      <c r="G380" s="383">
        <v>36.85</v>
      </c>
    </row>
    <row r="381" spans="1:7" s="352" customFormat="1" x14ac:dyDescent="0.2">
      <c r="A381" s="378" t="s">
        <v>3038</v>
      </c>
      <c r="B381" s="379"/>
      <c r="C381" s="378" t="s">
        <v>278</v>
      </c>
      <c r="D381" s="381" t="s">
        <v>46</v>
      </c>
      <c r="E381" s="383">
        <v>0</v>
      </c>
      <c r="F381" s="383">
        <v>8.3000000000000007</v>
      </c>
      <c r="G381" s="383">
        <v>8.3000000000000007</v>
      </c>
    </row>
    <row r="382" spans="1:7" s="352" customFormat="1" x14ac:dyDescent="0.2">
      <c r="A382" s="378" t="s">
        <v>3039</v>
      </c>
      <c r="B382" s="379"/>
      <c r="C382" s="378" t="s">
        <v>3040</v>
      </c>
      <c r="D382" s="381" t="s">
        <v>6</v>
      </c>
      <c r="E382" s="383">
        <v>0</v>
      </c>
      <c r="F382" s="383">
        <v>16.600000000000001</v>
      </c>
      <c r="G382" s="383">
        <v>16.600000000000001</v>
      </c>
    </row>
    <row r="383" spans="1:7" s="352" customFormat="1" ht="25.5" x14ac:dyDescent="0.2">
      <c r="A383" s="378" t="s">
        <v>3041</v>
      </c>
      <c r="B383" s="379"/>
      <c r="C383" s="378" t="s">
        <v>279</v>
      </c>
      <c r="D383" s="381" t="s">
        <v>6</v>
      </c>
      <c r="E383" s="383">
        <v>0</v>
      </c>
      <c r="F383" s="383">
        <v>13.27</v>
      </c>
      <c r="G383" s="383">
        <v>13.27</v>
      </c>
    </row>
    <row r="384" spans="1:7" s="352" customFormat="1" x14ac:dyDescent="0.2">
      <c r="A384" s="378" t="s">
        <v>3042</v>
      </c>
      <c r="B384" s="379"/>
      <c r="C384" s="378" t="s">
        <v>280</v>
      </c>
      <c r="D384" s="381" t="s">
        <v>6</v>
      </c>
      <c r="E384" s="383">
        <v>0</v>
      </c>
      <c r="F384" s="383">
        <v>19.91</v>
      </c>
      <c r="G384" s="383">
        <v>19.91</v>
      </c>
    </row>
    <row r="385" spans="1:7" s="352" customFormat="1" ht="25.5" x14ac:dyDescent="0.2">
      <c r="A385" s="378" t="s">
        <v>3043</v>
      </c>
      <c r="B385" s="379"/>
      <c r="C385" s="378" t="s">
        <v>281</v>
      </c>
      <c r="D385" s="381" t="s">
        <v>6</v>
      </c>
      <c r="E385" s="383">
        <v>0</v>
      </c>
      <c r="F385" s="383">
        <v>16.600000000000001</v>
      </c>
      <c r="G385" s="383">
        <v>16.600000000000001</v>
      </c>
    </row>
    <row r="386" spans="1:7" s="352" customFormat="1" ht="25.5" x14ac:dyDescent="0.2">
      <c r="A386" s="378" t="s">
        <v>3044</v>
      </c>
      <c r="B386" s="379"/>
      <c r="C386" s="378" t="s">
        <v>282</v>
      </c>
      <c r="D386" s="381" t="s">
        <v>6</v>
      </c>
      <c r="E386" s="383">
        <v>0</v>
      </c>
      <c r="F386" s="383">
        <v>33.18</v>
      </c>
      <c r="G386" s="383">
        <v>33.18</v>
      </c>
    </row>
    <row r="387" spans="1:7" s="352" customFormat="1" ht="25.5" x14ac:dyDescent="0.2">
      <c r="A387" s="378" t="s">
        <v>3045</v>
      </c>
      <c r="B387" s="379"/>
      <c r="C387" s="378" t="s">
        <v>283</v>
      </c>
      <c r="D387" s="381" t="s">
        <v>6</v>
      </c>
      <c r="E387" s="383">
        <v>0</v>
      </c>
      <c r="F387" s="383">
        <v>49.78</v>
      </c>
      <c r="G387" s="383">
        <v>49.78</v>
      </c>
    </row>
    <row r="388" spans="1:7" s="352" customFormat="1" ht="25.5" x14ac:dyDescent="0.2">
      <c r="A388" s="378" t="s">
        <v>3046</v>
      </c>
      <c r="B388" s="379"/>
      <c r="C388" s="378" t="s">
        <v>284</v>
      </c>
      <c r="D388" s="381" t="s">
        <v>6</v>
      </c>
      <c r="E388" s="383">
        <v>0</v>
      </c>
      <c r="F388" s="383">
        <v>93.36</v>
      </c>
      <c r="G388" s="383">
        <v>93.36</v>
      </c>
    </row>
    <row r="389" spans="1:7" s="352" customFormat="1" x14ac:dyDescent="0.2">
      <c r="A389" s="378" t="s">
        <v>3047</v>
      </c>
      <c r="B389" s="379"/>
      <c r="C389" s="378" t="s">
        <v>285</v>
      </c>
      <c r="D389" s="381" t="s">
        <v>6</v>
      </c>
      <c r="E389" s="383">
        <v>0</v>
      </c>
      <c r="F389" s="383">
        <v>24.89</v>
      </c>
      <c r="G389" s="383">
        <v>24.89</v>
      </c>
    </row>
    <row r="390" spans="1:7" s="352" customFormat="1" ht="25.5" x14ac:dyDescent="0.2">
      <c r="A390" s="378" t="s">
        <v>3048</v>
      </c>
      <c r="B390" s="379"/>
      <c r="C390" s="378" t="s">
        <v>286</v>
      </c>
      <c r="D390" s="381" t="s">
        <v>6</v>
      </c>
      <c r="E390" s="383">
        <v>0</v>
      </c>
      <c r="F390" s="383">
        <v>6.75</v>
      </c>
      <c r="G390" s="383">
        <v>6.75</v>
      </c>
    </row>
    <row r="391" spans="1:7" s="352" customFormat="1" x14ac:dyDescent="0.2">
      <c r="A391" s="378" t="s">
        <v>3049</v>
      </c>
      <c r="B391" s="379"/>
      <c r="C391" s="378" t="s">
        <v>287</v>
      </c>
      <c r="D391" s="381" t="s">
        <v>6</v>
      </c>
      <c r="E391" s="383">
        <v>0</v>
      </c>
      <c r="F391" s="383">
        <v>13.23</v>
      </c>
      <c r="G391" s="383">
        <v>13.23</v>
      </c>
    </row>
    <row r="392" spans="1:7" s="352" customFormat="1" ht="25.5" x14ac:dyDescent="0.2">
      <c r="A392" s="378" t="s">
        <v>3050</v>
      </c>
      <c r="B392" s="379"/>
      <c r="C392" s="378" t="s">
        <v>288</v>
      </c>
      <c r="D392" s="381" t="s">
        <v>46</v>
      </c>
      <c r="E392" s="383">
        <v>0</v>
      </c>
      <c r="F392" s="383">
        <v>3.98</v>
      </c>
      <c r="G392" s="383">
        <v>3.98</v>
      </c>
    </row>
    <row r="393" spans="1:7" s="352" customFormat="1" ht="25.5" x14ac:dyDescent="0.2">
      <c r="A393" s="378" t="s">
        <v>3051</v>
      </c>
      <c r="B393" s="379"/>
      <c r="C393" s="378" t="s">
        <v>289</v>
      </c>
      <c r="D393" s="381" t="s">
        <v>46</v>
      </c>
      <c r="E393" s="383">
        <v>0</v>
      </c>
      <c r="F393" s="383">
        <v>1.99</v>
      </c>
      <c r="G393" s="383">
        <v>1.99</v>
      </c>
    </row>
    <row r="394" spans="1:7" s="352" customFormat="1" ht="25.5" x14ac:dyDescent="0.2">
      <c r="A394" s="378" t="s">
        <v>3052</v>
      </c>
      <c r="B394" s="379"/>
      <c r="C394" s="378" t="s">
        <v>290</v>
      </c>
      <c r="D394" s="381" t="s">
        <v>46</v>
      </c>
      <c r="E394" s="383">
        <v>0</v>
      </c>
      <c r="F394" s="383">
        <v>3.32</v>
      </c>
      <c r="G394" s="383">
        <v>3.32</v>
      </c>
    </row>
    <row r="395" spans="1:7" s="352" customFormat="1" ht="25.5" x14ac:dyDescent="0.2">
      <c r="A395" s="378" t="s">
        <v>3053</v>
      </c>
      <c r="B395" s="379"/>
      <c r="C395" s="378" t="s">
        <v>291</v>
      </c>
      <c r="D395" s="381" t="s">
        <v>46</v>
      </c>
      <c r="E395" s="383">
        <v>0</v>
      </c>
      <c r="F395" s="383">
        <v>1.65</v>
      </c>
      <c r="G395" s="383">
        <v>1.65</v>
      </c>
    </row>
    <row r="396" spans="1:7" s="352" customFormat="1" x14ac:dyDescent="0.2">
      <c r="A396" s="378" t="s">
        <v>3054</v>
      </c>
      <c r="B396" s="379"/>
      <c r="C396" s="378" t="s">
        <v>292</v>
      </c>
      <c r="D396" s="381" t="s">
        <v>46</v>
      </c>
      <c r="E396" s="383">
        <v>0</v>
      </c>
      <c r="F396" s="383">
        <v>23.35</v>
      </c>
      <c r="G396" s="383">
        <v>23.35</v>
      </c>
    </row>
    <row r="397" spans="1:7" s="352" customFormat="1" x14ac:dyDescent="0.2">
      <c r="A397" s="378" t="s">
        <v>3055</v>
      </c>
      <c r="B397" s="379"/>
      <c r="C397" s="378" t="s">
        <v>293</v>
      </c>
      <c r="D397" s="381" t="s">
        <v>46</v>
      </c>
      <c r="E397" s="383">
        <v>0</v>
      </c>
      <c r="F397" s="383">
        <v>6.64</v>
      </c>
      <c r="G397" s="383">
        <v>6.64</v>
      </c>
    </row>
    <row r="398" spans="1:7" s="352" customFormat="1" ht="25.5" x14ac:dyDescent="0.2">
      <c r="A398" s="378" t="s">
        <v>3056</v>
      </c>
      <c r="B398" s="379"/>
      <c r="C398" s="378" t="s">
        <v>294</v>
      </c>
      <c r="D398" s="381" t="s">
        <v>6</v>
      </c>
      <c r="E398" s="383">
        <v>0</v>
      </c>
      <c r="F398" s="383">
        <v>33.18</v>
      </c>
      <c r="G398" s="383">
        <v>33.18</v>
      </c>
    </row>
    <row r="399" spans="1:7" s="352" customFormat="1" x14ac:dyDescent="0.2">
      <c r="A399" s="378" t="s">
        <v>3057</v>
      </c>
      <c r="B399" s="379"/>
      <c r="C399" s="378" t="s">
        <v>295</v>
      </c>
      <c r="D399" s="381" t="s">
        <v>6</v>
      </c>
      <c r="E399" s="383">
        <v>0</v>
      </c>
      <c r="F399" s="383">
        <v>6.64</v>
      </c>
      <c r="G399" s="383">
        <v>6.64</v>
      </c>
    </row>
    <row r="400" spans="1:7" s="352" customFormat="1" ht="25.5" x14ac:dyDescent="0.2">
      <c r="A400" s="378" t="s">
        <v>3058</v>
      </c>
      <c r="B400" s="379"/>
      <c r="C400" s="378" t="s">
        <v>296</v>
      </c>
      <c r="D400" s="381" t="s">
        <v>6</v>
      </c>
      <c r="E400" s="383">
        <v>0</v>
      </c>
      <c r="F400" s="383">
        <v>49.78</v>
      </c>
      <c r="G400" s="383">
        <v>49.78</v>
      </c>
    </row>
    <row r="401" spans="1:7" s="352" customFormat="1" x14ac:dyDescent="0.2">
      <c r="A401" s="378" t="s">
        <v>3059</v>
      </c>
      <c r="B401" s="379"/>
      <c r="C401" s="378" t="s">
        <v>297</v>
      </c>
      <c r="D401" s="381" t="s">
        <v>6</v>
      </c>
      <c r="E401" s="383">
        <v>0</v>
      </c>
      <c r="F401" s="383">
        <v>70.03</v>
      </c>
      <c r="G401" s="383">
        <v>70.03</v>
      </c>
    </row>
    <row r="402" spans="1:7" x14ac:dyDescent="0.2">
      <c r="A402" s="384" t="s">
        <v>3060</v>
      </c>
      <c r="B402" s="385" t="s">
        <v>298</v>
      </c>
      <c r="C402" s="384"/>
      <c r="D402" s="386"/>
      <c r="E402" s="387"/>
      <c r="F402" s="387"/>
      <c r="G402" s="387"/>
    </row>
    <row r="403" spans="1:7" s="352" customFormat="1" ht="25.5" x14ac:dyDescent="0.2">
      <c r="A403" s="378" t="s">
        <v>3061</v>
      </c>
      <c r="B403" s="379"/>
      <c r="C403" s="378" t="s">
        <v>299</v>
      </c>
      <c r="D403" s="381" t="s">
        <v>6</v>
      </c>
      <c r="E403" s="383">
        <v>0</v>
      </c>
      <c r="F403" s="383">
        <v>136.6</v>
      </c>
      <c r="G403" s="383">
        <v>136.6</v>
      </c>
    </row>
    <row r="404" spans="1:7" s="352" customFormat="1" ht="25.5" x14ac:dyDescent="0.2">
      <c r="A404" s="378" t="s">
        <v>3062</v>
      </c>
      <c r="B404" s="379"/>
      <c r="C404" s="378" t="s">
        <v>300</v>
      </c>
      <c r="D404" s="381" t="s">
        <v>6</v>
      </c>
      <c r="E404" s="383">
        <v>0</v>
      </c>
      <c r="F404" s="383">
        <v>33.18</v>
      </c>
      <c r="G404" s="383">
        <v>33.18</v>
      </c>
    </row>
    <row r="405" spans="1:7" s="352" customFormat="1" x14ac:dyDescent="0.2">
      <c r="A405" s="378" t="s">
        <v>3063</v>
      </c>
      <c r="B405" s="379"/>
      <c r="C405" s="378" t="s">
        <v>3064</v>
      </c>
      <c r="D405" s="381" t="s">
        <v>6</v>
      </c>
      <c r="E405" s="383">
        <v>0</v>
      </c>
      <c r="F405" s="383">
        <v>8.3000000000000007</v>
      </c>
      <c r="G405" s="383">
        <v>8.3000000000000007</v>
      </c>
    </row>
    <row r="406" spans="1:7" s="352" customFormat="1" ht="25.5" x14ac:dyDescent="0.2">
      <c r="A406" s="378" t="s">
        <v>3065</v>
      </c>
      <c r="B406" s="379"/>
      <c r="C406" s="378" t="s">
        <v>301</v>
      </c>
      <c r="D406" s="381" t="s">
        <v>28</v>
      </c>
      <c r="E406" s="383">
        <v>0</v>
      </c>
      <c r="F406" s="383">
        <v>33.18</v>
      </c>
      <c r="G406" s="383">
        <v>33.18</v>
      </c>
    </row>
    <row r="407" spans="1:7" s="352" customFormat="1" ht="25.5" x14ac:dyDescent="0.2">
      <c r="A407" s="378" t="s">
        <v>3066</v>
      </c>
      <c r="B407" s="379"/>
      <c r="C407" s="378" t="s">
        <v>302</v>
      </c>
      <c r="D407" s="381" t="s">
        <v>6</v>
      </c>
      <c r="E407" s="383">
        <v>0</v>
      </c>
      <c r="F407" s="383">
        <v>6.64</v>
      </c>
      <c r="G407" s="383">
        <v>6.64</v>
      </c>
    </row>
    <row r="408" spans="1:7" s="352" customFormat="1" ht="25.5" x14ac:dyDescent="0.2">
      <c r="A408" s="378" t="s">
        <v>3067</v>
      </c>
      <c r="B408" s="379"/>
      <c r="C408" s="378" t="s">
        <v>303</v>
      </c>
      <c r="D408" s="381" t="s">
        <v>6</v>
      </c>
      <c r="E408" s="383">
        <v>0</v>
      </c>
      <c r="F408" s="383">
        <v>13.27</v>
      </c>
      <c r="G408" s="383">
        <v>13.27</v>
      </c>
    </row>
    <row r="409" spans="1:7" s="352" customFormat="1" ht="25.5" x14ac:dyDescent="0.2">
      <c r="A409" s="378" t="s">
        <v>3068</v>
      </c>
      <c r="B409" s="379"/>
      <c r="C409" s="378" t="s">
        <v>304</v>
      </c>
      <c r="D409" s="381" t="s">
        <v>6</v>
      </c>
      <c r="E409" s="383">
        <v>0</v>
      </c>
      <c r="F409" s="383">
        <v>3.32</v>
      </c>
      <c r="G409" s="383">
        <v>3.32</v>
      </c>
    </row>
    <row r="410" spans="1:7" s="352" customFormat="1" ht="25.5" x14ac:dyDescent="0.2">
      <c r="A410" s="378" t="s">
        <v>3069</v>
      </c>
      <c r="B410" s="379"/>
      <c r="C410" s="378" t="s">
        <v>305</v>
      </c>
      <c r="D410" s="381" t="s">
        <v>6</v>
      </c>
      <c r="E410" s="383">
        <v>0</v>
      </c>
      <c r="F410" s="383">
        <v>4.97</v>
      </c>
      <c r="G410" s="383">
        <v>4.97</v>
      </c>
    </row>
    <row r="411" spans="1:7" s="352" customFormat="1" x14ac:dyDescent="0.2">
      <c r="A411" s="378" t="s">
        <v>3070</v>
      </c>
      <c r="B411" s="379"/>
      <c r="C411" s="378" t="s">
        <v>306</v>
      </c>
      <c r="D411" s="381" t="s">
        <v>6</v>
      </c>
      <c r="E411" s="383">
        <v>0</v>
      </c>
      <c r="F411" s="383">
        <v>8.3000000000000007</v>
      </c>
      <c r="G411" s="383">
        <v>8.3000000000000007</v>
      </c>
    </row>
    <row r="412" spans="1:7" s="394" customFormat="1" ht="15" x14ac:dyDescent="0.25">
      <c r="A412" s="372" t="s">
        <v>8404</v>
      </c>
      <c r="B412" s="373"/>
      <c r="C412" s="372" t="s">
        <v>8405</v>
      </c>
      <c r="D412" s="375" t="s">
        <v>6</v>
      </c>
      <c r="E412" s="377">
        <v>0</v>
      </c>
      <c r="F412" s="377">
        <v>8.3000000000000007</v>
      </c>
      <c r="G412" s="377">
        <v>8.3000000000000007</v>
      </c>
    </row>
    <row r="413" spans="1:7" s="352" customFormat="1" x14ac:dyDescent="0.2">
      <c r="A413" s="384" t="s">
        <v>3071</v>
      </c>
      <c r="B413" s="385" t="s">
        <v>307</v>
      </c>
      <c r="C413" s="384"/>
      <c r="D413" s="386"/>
      <c r="E413" s="387"/>
      <c r="F413" s="387"/>
      <c r="G413" s="387"/>
    </row>
    <row r="414" spans="1:7" s="352" customFormat="1" ht="25.5" x14ac:dyDescent="0.2">
      <c r="A414" s="378" t="s">
        <v>3072</v>
      </c>
      <c r="B414" s="379"/>
      <c r="C414" s="378" t="s">
        <v>308</v>
      </c>
      <c r="D414" s="381" t="s">
        <v>6</v>
      </c>
      <c r="E414" s="383">
        <v>0</v>
      </c>
      <c r="F414" s="383">
        <v>23.35</v>
      </c>
      <c r="G414" s="383">
        <v>23.35</v>
      </c>
    </row>
    <row r="415" spans="1:7" s="352" customFormat="1" x14ac:dyDescent="0.2">
      <c r="A415" s="378" t="s">
        <v>3073</v>
      </c>
      <c r="B415" s="379"/>
      <c r="C415" s="378" t="s">
        <v>309</v>
      </c>
      <c r="D415" s="381" t="s">
        <v>6</v>
      </c>
      <c r="E415" s="383">
        <v>0</v>
      </c>
      <c r="F415" s="383">
        <v>2.7</v>
      </c>
      <c r="G415" s="383">
        <v>2.7</v>
      </c>
    </row>
    <row r="416" spans="1:7" s="352" customFormat="1" x14ac:dyDescent="0.2">
      <c r="A416" s="378" t="s">
        <v>3074</v>
      </c>
      <c r="B416" s="379"/>
      <c r="C416" s="378" t="s">
        <v>310</v>
      </c>
      <c r="D416" s="381" t="s">
        <v>6</v>
      </c>
      <c r="E416" s="383">
        <v>0</v>
      </c>
      <c r="F416" s="383">
        <v>33.18</v>
      </c>
      <c r="G416" s="383">
        <v>33.18</v>
      </c>
    </row>
    <row r="417" spans="1:7" s="352" customFormat="1" ht="25.5" x14ac:dyDescent="0.2">
      <c r="A417" s="378" t="s">
        <v>3075</v>
      </c>
      <c r="B417" s="379"/>
      <c r="C417" s="378" t="s">
        <v>311</v>
      </c>
      <c r="D417" s="381" t="s">
        <v>6</v>
      </c>
      <c r="E417" s="383">
        <v>0</v>
      </c>
      <c r="F417" s="383">
        <v>16.600000000000001</v>
      </c>
      <c r="G417" s="383">
        <v>16.600000000000001</v>
      </c>
    </row>
    <row r="418" spans="1:7" s="352" customFormat="1" x14ac:dyDescent="0.2">
      <c r="A418" s="378" t="s">
        <v>3076</v>
      </c>
      <c r="B418" s="379"/>
      <c r="C418" s="378" t="s">
        <v>312</v>
      </c>
      <c r="D418" s="381" t="s">
        <v>6</v>
      </c>
      <c r="E418" s="383">
        <v>0</v>
      </c>
      <c r="F418" s="383">
        <v>13.5</v>
      </c>
      <c r="G418" s="383">
        <v>13.5</v>
      </c>
    </row>
    <row r="419" spans="1:7" ht="25.5" x14ac:dyDescent="0.2">
      <c r="A419" s="378" t="s">
        <v>3077</v>
      </c>
      <c r="B419" s="379"/>
      <c r="C419" s="378" t="s">
        <v>313</v>
      </c>
      <c r="D419" s="381" t="s">
        <v>6</v>
      </c>
      <c r="E419" s="383">
        <v>0</v>
      </c>
      <c r="F419" s="383">
        <v>46.68</v>
      </c>
      <c r="G419" s="383">
        <v>46.68</v>
      </c>
    </row>
    <row r="420" spans="1:7" s="352" customFormat="1" x14ac:dyDescent="0.2">
      <c r="A420" s="384" t="s">
        <v>3078</v>
      </c>
      <c r="B420" s="385" t="s">
        <v>314</v>
      </c>
      <c r="C420" s="384"/>
      <c r="D420" s="386"/>
      <c r="E420" s="387"/>
      <c r="F420" s="387"/>
      <c r="G420" s="387"/>
    </row>
    <row r="421" spans="1:7" s="352" customFormat="1" ht="25.5" x14ac:dyDescent="0.2">
      <c r="A421" s="378" t="s">
        <v>3079</v>
      </c>
      <c r="B421" s="379"/>
      <c r="C421" s="378" t="s">
        <v>315</v>
      </c>
      <c r="D421" s="381" t="s">
        <v>316</v>
      </c>
      <c r="E421" s="383">
        <v>0</v>
      </c>
      <c r="F421" s="383">
        <v>0.54</v>
      </c>
      <c r="G421" s="383">
        <v>0.54</v>
      </c>
    </row>
    <row r="422" spans="1:7" s="352" customFormat="1" ht="25.5" x14ac:dyDescent="0.2">
      <c r="A422" s="378" t="s">
        <v>3080</v>
      </c>
      <c r="B422" s="379"/>
      <c r="C422" s="378" t="s">
        <v>317</v>
      </c>
      <c r="D422" s="381" t="s">
        <v>6</v>
      </c>
      <c r="E422" s="383">
        <v>0</v>
      </c>
      <c r="F422" s="383">
        <v>49.78</v>
      </c>
      <c r="G422" s="383">
        <v>49.78</v>
      </c>
    </row>
    <row r="423" spans="1:7" s="352" customFormat="1" ht="25.5" x14ac:dyDescent="0.2">
      <c r="A423" s="378" t="s">
        <v>3081</v>
      </c>
      <c r="B423" s="379"/>
      <c r="C423" s="378" t="s">
        <v>318</v>
      </c>
      <c r="D423" s="381" t="s">
        <v>6</v>
      </c>
      <c r="E423" s="383">
        <v>0</v>
      </c>
      <c r="F423" s="383">
        <v>66.36</v>
      </c>
      <c r="G423" s="383">
        <v>66.36</v>
      </c>
    </row>
    <row r="424" spans="1:7" s="352" customFormat="1" x14ac:dyDescent="0.2">
      <c r="A424" s="378" t="s">
        <v>3082</v>
      </c>
      <c r="B424" s="379"/>
      <c r="C424" s="378" t="s">
        <v>319</v>
      </c>
      <c r="D424" s="381" t="s">
        <v>46</v>
      </c>
      <c r="E424" s="383">
        <v>0</v>
      </c>
      <c r="F424" s="383">
        <v>13.27</v>
      </c>
      <c r="G424" s="383">
        <v>13.27</v>
      </c>
    </row>
    <row r="425" spans="1:7" s="352" customFormat="1" x14ac:dyDescent="0.2">
      <c r="A425" s="378" t="s">
        <v>3083</v>
      </c>
      <c r="B425" s="379"/>
      <c r="C425" s="378" t="s">
        <v>320</v>
      </c>
      <c r="D425" s="381" t="s">
        <v>28</v>
      </c>
      <c r="E425" s="383">
        <v>0</v>
      </c>
      <c r="F425" s="383">
        <v>33.18</v>
      </c>
      <c r="G425" s="383">
        <v>33.18</v>
      </c>
    </row>
    <row r="426" spans="1:7" s="352" customFormat="1" x14ac:dyDescent="0.2">
      <c r="A426" s="378" t="s">
        <v>3084</v>
      </c>
      <c r="B426" s="379"/>
      <c r="C426" s="378" t="s">
        <v>321</v>
      </c>
      <c r="D426" s="381" t="s">
        <v>6</v>
      </c>
      <c r="E426" s="383">
        <v>70.77</v>
      </c>
      <c r="F426" s="383">
        <v>93.36</v>
      </c>
      <c r="G426" s="383">
        <v>164.13</v>
      </c>
    </row>
    <row r="427" spans="1:7" s="352" customFormat="1" x14ac:dyDescent="0.2">
      <c r="A427" s="378" t="s">
        <v>3085</v>
      </c>
      <c r="B427" s="379"/>
      <c r="C427" s="378" t="s">
        <v>322</v>
      </c>
      <c r="D427" s="381" t="s">
        <v>6</v>
      </c>
      <c r="E427" s="383">
        <v>70.77</v>
      </c>
      <c r="F427" s="383">
        <v>93.36</v>
      </c>
      <c r="G427" s="383">
        <v>164.13</v>
      </c>
    </row>
    <row r="428" spans="1:7" s="352" customFormat="1" x14ac:dyDescent="0.2">
      <c r="A428" s="378" t="s">
        <v>3086</v>
      </c>
      <c r="B428" s="379"/>
      <c r="C428" s="378" t="s">
        <v>323</v>
      </c>
      <c r="D428" s="381" t="s">
        <v>6</v>
      </c>
      <c r="E428" s="383">
        <v>0</v>
      </c>
      <c r="F428" s="383">
        <v>104.56</v>
      </c>
      <c r="G428" s="383">
        <v>104.56</v>
      </c>
    </row>
    <row r="429" spans="1:7" s="352" customFormat="1" ht="25.5" x14ac:dyDescent="0.2">
      <c r="A429" s="378" t="s">
        <v>3087</v>
      </c>
      <c r="B429" s="379"/>
      <c r="C429" s="378" t="s">
        <v>324</v>
      </c>
      <c r="D429" s="381" t="s">
        <v>28</v>
      </c>
      <c r="E429" s="383">
        <v>0</v>
      </c>
      <c r="F429" s="383">
        <v>66.36</v>
      </c>
      <c r="G429" s="383">
        <v>66.36</v>
      </c>
    </row>
    <row r="430" spans="1:7" s="352" customFormat="1" x14ac:dyDescent="0.2">
      <c r="A430" s="378" t="s">
        <v>3088</v>
      </c>
      <c r="B430" s="379"/>
      <c r="C430" s="378" t="s">
        <v>326</v>
      </c>
      <c r="D430" s="381" t="s">
        <v>6</v>
      </c>
      <c r="E430" s="383">
        <v>0</v>
      </c>
      <c r="F430" s="383">
        <v>11.67</v>
      </c>
      <c r="G430" s="383">
        <v>11.67</v>
      </c>
    </row>
    <row r="431" spans="1:7" s="352" customFormat="1" ht="25.5" x14ac:dyDescent="0.2">
      <c r="A431" s="378" t="s">
        <v>3089</v>
      </c>
      <c r="B431" s="379"/>
      <c r="C431" s="378" t="s">
        <v>327</v>
      </c>
      <c r="D431" s="381" t="s">
        <v>6</v>
      </c>
      <c r="E431" s="383">
        <v>0</v>
      </c>
      <c r="F431" s="383">
        <v>66.36</v>
      </c>
      <c r="G431" s="383">
        <v>66.36</v>
      </c>
    </row>
    <row r="432" spans="1:7" s="352" customFormat="1" x14ac:dyDescent="0.2">
      <c r="A432" s="378" t="s">
        <v>3090</v>
      </c>
      <c r="B432" s="379"/>
      <c r="C432" s="378" t="s">
        <v>328</v>
      </c>
      <c r="D432" s="381" t="s">
        <v>6</v>
      </c>
      <c r="E432" s="383">
        <v>0</v>
      </c>
      <c r="F432" s="383">
        <v>15.74</v>
      </c>
      <c r="G432" s="383">
        <v>15.74</v>
      </c>
    </row>
    <row r="433" spans="1:7" s="352" customFormat="1" x14ac:dyDescent="0.2">
      <c r="A433" s="378" t="s">
        <v>3091</v>
      </c>
      <c r="B433" s="379"/>
      <c r="C433" s="378" t="s">
        <v>329</v>
      </c>
      <c r="D433" s="381" t="s">
        <v>6</v>
      </c>
      <c r="E433" s="383">
        <v>0</v>
      </c>
      <c r="F433" s="383">
        <v>2.7</v>
      </c>
      <c r="G433" s="383">
        <v>2.7</v>
      </c>
    </row>
    <row r="434" spans="1:7" s="352" customFormat="1" x14ac:dyDescent="0.2">
      <c r="A434" s="378" t="s">
        <v>3092</v>
      </c>
      <c r="B434" s="379"/>
      <c r="C434" s="378" t="s">
        <v>330</v>
      </c>
      <c r="D434" s="381" t="s">
        <v>6</v>
      </c>
      <c r="E434" s="383">
        <v>0</v>
      </c>
      <c r="F434" s="383">
        <v>2.7</v>
      </c>
      <c r="G434" s="383">
        <v>2.7</v>
      </c>
    </row>
    <row r="435" spans="1:7" ht="25.5" x14ac:dyDescent="0.2">
      <c r="A435" s="378" t="s">
        <v>3093</v>
      </c>
      <c r="B435" s="379"/>
      <c r="C435" s="378" t="s">
        <v>331</v>
      </c>
      <c r="D435" s="381" t="s">
        <v>6</v>
      </c>
      <c r="E435" s="383">
        <v>0</v>
      </c>
      <c r="F435" s="383">
        <v>21.6</v>
      </c>
      <c r="G435" s="383">
        <v>21.6</v>
      </c>
    </row>
    <row r="436" spans="1:7" s="352" customFormat="1" x14ac:dyDescent="0.2">
      <c r="A436" s="384" t="s">
        <v>3094</v>
      </c>
      <c r="B436" s="385" t="s">
        <v>332</v>
      </c>
      <c r="C436" s="384"/>
      <c r="D436" s="386"/>
      <c r="E436" s="387"/>
      <c r="F436" s="387"/>
      <c r="G436" s="387"/>
    </row>
    <row r="437" spans="1:7" s="352" customFormat="1" x14ac:dyDescent="0.2">
      <c r="A437" s="378" t="s">
        <v>3095</v>
      </c>
      <c r="B437" s="379"/>
      <c r="C437" s="378" t="s">
        <v>333</v>
      </c>
      <c r="D437" s="381" t="s">
        <v>6</v>
      </c>
      <c r="E437" s="383">
        <v>0</v>
      </c>
      <c r="F437" s="383">
        <v>3.38</v>
      </c>
      <c r="G437" s="383">
        <v>3.38</v>
      </c>
    </row>
    <row r="438" spans="1:7" s="352" customFormat="1" ht="25.5" x14ac:dyDescent="0.2">
      <c r="A438" s="378" t="s">
        <v>3096</v>
      </c>
      <c r="B438" s="379"/>
      <c r="C438" s="378" t="s">
        <v>334</v>
      </c>
      <c r="D438" s="381" t="s">
        <v>6</v>
      </c>
      <c r="E438" s="383">
        <v>0</v>
      </c>
      <c r="F438" s="383">
        <v>229.96</v>
      </c>
      <c r="G438" s="383">
        <v>229.96</v>
      </c>
    </row>
    <row r="439" spans="1:7" s="352" customFormat="1" ht="25.5" x14ac:dyDescent="0.2">
      <c r="A439" s="378" t="s">
        <v>3097</v>
      </c>
      <c r="B439" s="379"/>
      <c r="C439" s="378" t="s">
        <v>335</v>
      </c>
      <c r="D439" s="381" t="s">
        <v>6</v>
      </c>
      <c r="E439" s="383">
        <v>0</v>
      </c>
      <c r="F439" s="383">
        <v>21.56</v>
      </c>
      <c r="G439" s="383">
        <v>21.56</v>
      </c>
    </row>
    <row r="440" spans="1:7" s="352" customFormat="1" ht="25.5" x14ac:dyDescent="0.2">
      <c r="A440" s="378" t="s">
        <v>3098</v>
      </c>
      <c r="B440" s="379"/>
      <c r="C440" s="378" t="s">
        <v>336</v>
      </c>
      <c r="D440" s="381" t="s">
        <v>6</v>
      </c>
      <c r="E440" s="383">
        <v>141.53</v>
      </c>
      <c r="F440" s="383">
        <v>265.44</v>
      </c>
      <c r="G440" s="383">
        <v>406.97</v>
      </c>
    </row>
    <row r="441" spans="1:7" s="352" customFormat="1" ht="25.5" x14ac:dyDescent="0.2">
      <c r="A441" s="378" t="s">
        <v>3099</v>
      </c>
      <c r="B441" s="379"/>
      <c r="C441" s="378" t="s">
        <v>337</v>
      </c>
      <c r="D441" s="381" t="s">
        <v>46</v>
      </c>
      <c r="E441" s="383">
        <v>0</v>
      </c>
      <c r="F441" s="383">
        <v>16.600000000000001</v>
      </c>
      <c r="G441" s="383">
        <v>16.600000000000001</v>
      </c>
    </row>
    <row r="442" spans="1:7" s="352" customFormat="1" ht="25.5" x14ac:dyDescent="0.2">
      <c r="A442" s="378" t="s">
        <v>3100</v>
      </c>
      <c r="B442" s="379"/>
      <c r="C442" s="378" t="s">
        <v>3101</v>
      </c>
      <c r="D442" s="381" t="s">
        <v>46</v>
      </c>
      <c r="E442" s="383">
        <v>0</v>
      </c>
      <c r="F442" s="383">
        <v>8.3000000000000007</v>
      </c>
      <c r="G442" s="383">
        <v>8.3000000000000007</v>
      </c>
    </row>
    <row r="443" spans="1:7" s="352" customFormat="1" ht="25.5" x14ac:dyDescent="0.2">
      <c r="A443" s="378" t="s">
        <v>3102</v>
      </c>
      <c r="B443" s="379"/>
      <c r="C443" s="378" t="s">
        <v>3103</v>
      </c>
      <c r="D443" s="381" t="s">
        <v>46</v>
      </c>
      <c r="E443" s="383">
        <v>0</v>
      </c>
      <c r="F443" s="383">
        <v>33.18</v>
      </c>
      <c r="G443" s="383">
        <v>33.18</v>
      </c>
    </row>
    <row r="444" spans="1:7" s="352" customFormat="1" ht="25.5" x14ac:dyDescent="0.2">
      <c r="A444" s="378" t="s">
        <v>3104</v>
      </c>
      <c r="B444" s="379"/>
      <c r="C444" s="378" t="s">
        <v>3105</v>
      </c>
      <c r="D444" s="381" t="s">
        <v>46</v>
      </c>
      <c r="E444" s="383">
        <v>0</v>
      </c>
      <c r="F444" s="383">
        <v>16.600000000000001</v>
      </c>
      <c r="G444" s="383">
        <v>16.600000000000001</v>
      </c>
    </row>
    <row r="445" spans="1:7" x14ac:dyDescent="0.2">
      <c r="A445" s="378" t="s">
        <v>3106</v>
      </c>
      <c r="B445" s="379"/>
      <c r="C445" s="378" t="s">
        <v>338</v>
      </c>
      <c r="D445" s="381" t="s">
        <v>46</v>
      </c>
      <c r="E445" s="383">
        <v>0</v>
      </c>
      <c r="F445" s="383">
        <v>6.64</v>
      </c>
      <c r="G445" s="383">
        <v>6.64</v>
      </c>
    </row>
    <row r="446" spans="1:7" s="352" customFormat="1" x14ac:dyDescent="0.2">
      <c r="A446" s="384" t="s">
        <v>3107</v>
      </c>
      <c r="B446" s="385" t="s">
        <v>339</v>
      </c>
      <c r="C446" s="384"/>
      <c r="D446" s="386"/>
      <c r="E446" s="387"/>
      <c r="F446" s="387"/>
      <c r="G446" s="387"/>
    </row>
    <row r="447" spans="1:7" s="352" customFormat="1" x14ac:dyDescent="0.2">
      <c r="A447" s="378" t="s">
        <v>3108</v>
      </c>
      <c r="B447" s="379"/>
      <c r="C447" s="378" t="s">
        <v>341</v>
      </c>
      <c r="D447" s="381" t="s">
        <v>46</v>
      </c>
      <c r="E447" s="383">
        <v>0</v>
      </c>
      <c r="F447" s="383">
        <v>3.1</v>
      </c>
      <c r="G447" s="383">
        <v>3.1</v>
      </c>
    </row>
    <row r="448" spans="1:7" s="352" customFormat="1" x14ac:dyDescent="0.2">
      <c r="A448" s="378" t="s">
        <v>3109</v>
      </c>
      <c r="B448" s="379"/>
      <c r="C448" s="378" t="s">
        <v>342</v>
      </c>
      <c r="D448" s="381" t="s">
        <v>46</v>
      </c>
      <c r="E448" s="383">
        <v>0</v>
      </c>
      <c r="F448" s="383">
        <v>2.02</v>
      </c>
      <c r="G448" s="383">
        <v>2.02</v>
      </c>
    </row>
    <row r="449" spans="1:7" s="352" customFormat="1" ht="25.5" x14ac:dyDescent="0.2">
      <c r="A449" s="378" t="s">
        <v>3110</v>
      </c>
      <c r="B449" s="379"/>
      <c r="C449" s="378" t="s">
        <v>343</v>
      </c>
      <c r="D449" s="381" t="s">
        <v>46</v>
      </c>
      <c r="E449" s="383">
        <v>0</v>
      </c>
      <c r="F449" s="383">
        <v>5.4</v>
      </c>
      <c r="G449" s="383">
        <v>5.4</v>
      </c>
    </row>
    <row r="450" spans="1:7" s="352" customFormat="1" x14ac:dyDescent="0.2">
      <c r="A450" s="378" t="s">
        <v>3111</v>
      </c>
      <c r="B450" s="379"/>
      <c r="C450" s="378" t="s">
        <v>344</v>
      </c>
      <c r="D450" s="381" t="s">
        <v>6</v>
      </c>
      <c r="E450" s="383">
        <v>0</v>
      </c>
      <c r="F450" s="383">
        <v>59.04</v>
      </c>
      <c r="G450" s="383">
        <v>59.04</v>
      </c>
    </row>
    <row r="451" spans="1:7" ht="25.5" x14ac:dyDescent="0.2">
      <c r="A451" s="378" t="s">
        <v>3112</v>
      </c>
      <c r="B451" s="379"/>
      <c r="C451" s="378" t="s">
        <v>345</v>
      </c>
      <c r="D451" s="381" t="s">
        <v>6</v>
      </c>
      <c r="E451" s="383">
        <v>0</v>
      </c>
      <c r="F451" s="383">
        <v>99.54</v>
      </c>
      <c r="G451" s="383">
        <v>99.54</v>
      </c>
    </row>
    <row r="452" spans="1:7" s="352" customFormat="1" x14ac:dyDescent="0.2">
      <c r="A452" s="384" t="s">
        <v>3113</v>
      </c>
      <c r="B452" s="385" t="s">
        <v>346</v>
      </c>
      <c r="C452" s="384"/>
      <c r="D452" s="386"/>
      <c r="E452" s="387"/>
      <c r="F452" s="387"/>
      <c r="G452" s="387"/>
    </row>
    <row r="453" spans="1:7" x14ac:dyDescent="0.2">
      <c r="A453" s="378" t="s">
        <v>3114</v>
      </c>
      <c r="B453" s="379"/>
      <c r="C453" s="378" t="s">
        <v>347</v>
      </c>
      <c r="D453" s="381" t="s">
        <v>6</v>
      </c>
      <c r="E453" s="383">
        <v>0</v>
      </c>
      <c r="F453" s="383">
        <v>9.34</v>
      </c>
      <c r="G453" s="383">
        <v>9.34</v>
      </c>
    </row>
    <row r="454" spans="1:7" s="352" customFormat="1" x14ac:dyDescent="0.2">
      <c r="A454" s="384" t="s">
        <v>3115</v>
      </c>
      <c r="B454" s="385" t="s">
        <v>348</v>
      </c>
      <c r="C454" s="384"/>
      <c r="D454" s="386"/>
      <c r="E454" s="387"/>
      <c r="F454" s="387"/>
      <c r="G454" s="387"/>
    </row>
    <row r="455" spans="1:7" ht="25.5" x14ac:dyDescent="0.2">
      <c r="A455" s="378" t="s">
        <v>3116</v>
      </c>
      <c r="B455" s="379"/>
      <c r="C455" s="378" t="s">
        <v>349</v>
      </c>
      <c r="D455" s="381" t="s">
        <v>6</v>
      </c>
      <c r="E455" s="383">
        <v>0</v>
      </c>
      <c r="F455" s="383">
        <v>15.05</v>
      </c>
      <c r="G455" s="383">
        <v>15.05</v>
      </c>
    </row>
    <row r="456" spans="1:7" s="352" customFormat="1" x14ac:dyDescent="0.2">
      <c r="A456" s="384" t="s">
        <v>3117</v>
      </c>
      <c r="B456" s="385" t="s">
        <v>7305</v>
      </c>
      <c r="C456" s="384"/>
      <c r="D456" s="386"/>
      <c r="E456" s="387"/>
      <c r="F456" s="387"/>
      <c r="G456" s="387"/>
    </row>
    <row r="457" spans="1:7" s="352" customFormat="1" ht="38.25" x14ac:dyDescent="0.2">
      <c r="A457" s="378" t="s">
        <v>3118</v>
      </c>
      <c r="B457" s="379"/>
      <c r="C457" s="378" t="s">
        <v>8406</v>
      </c>
      <c r="D457" s="381" t="s">
        <v>46</v>
      </c>
      <c r="E457" s="383">
        <v>0.48</v>
      </c>
      <c r="F457" s="383">
        <v>5.4</v>
      </c>
      <c r="G457" s="383">
        <v>5.88</v>
      </c>
    </row>
    <row r="458" spans="1:7" s="352" customFormat="1" x14ac:dyDescent="0.2">
      <c r="A458" s="378" t="s">
        <v>3119</v>
      </c>
      <c r="B458" s="379"/>
      <c r="C458" s="378" t="s">
        <v>350</v>
      </c>
      <c r="D458" s="381" t="s">
        <v>46</v>
      </c>
      <c r="E458" s="383">
        <v>0</v>
      </c>
      <c r="F458" s="383">
        <v>2.7</v>
      </c>
      <c r="G458" s="383">
        <v>2.7</v>
      </c>
    </row>
    <row r="459" spans="1:7" s="352" customFormat="1" ht="25.5" x14ac:dyDescent="0.2">
      <c r="A459" s="378" t="s">
        <v>3120</v>
      </c>
      <c r="B459" s="379"/>
      <c r="C459" s="378" t="s">
        <v>351</v>
      </c>
      <c r="D459" s="381" t="s">
        <v>46</v>
      </c>
      <c r="E459" s="383">
        <v>0</v>
      </c>
      <c r="F459" s="383">
        <v>5.4</v>
      </c>
      <c r="G459" s="383">
        <v>5.4</v>
      </c>
    </row>
    <row r="460" spans="1:7" s="352" customFormat="1" ht="38.25" x14ac:dyDescent="0.2">
      <c r="A460" s="378" t="s">
        <v>3121</v>
      </c>
      <c r="B460" s="379"/>
      <c r="C460" s="378" t="s">
        <v>8407</v>
      </c>
      <c r="D460" s="381" t="s">
        <v>28</v>
      </c>
      <c r="E460" s="383">
        <v>3.82</v>
      </c>
      <c r="F460" s="383">
        <v>8.1</v>
      </c>
      <c r="G460" s="383">
        <v>11.92</v>
      </c>
    </row>
    <row r="461" spans="1:7" ht="25.5" x14ac:dyDescent="0.2">
      <c r="A461" s="378" t="s">
        <v>3122</v>
      </c>
      <c r="B461" s="379"/>
      <c r="C461" s="378" t="s">
        <v>352</v>
      </c>
      <c r="D461" s="381" t="s">
        <v>28</v>
      </c>
      <c r="E461" s="383">
        <v>0</v>
      </c>
      <c r="F461" s="383">
        <v>8.1</v>
      </c>
      <c r="G461" s="383">
        <v>8.1</v>
      </c>
    </row>
    <row r="462" spans="1:7" x14ac:dyDescent="0.2">
      <c r="A462" s="388" t="s">
        <v>3123</v>
      </c>
      <c r="B462" s="388" t="s">
        <v>3124</v>
      </c>
      <c r="C462" s="389"/>
      <c r="D462" s="390"/>
      <c r="E462" s="391"/>
      <c r="F462" s="391"/>
      <c r="G462" s="391"/>
    </row>
    <row r="463" spans="1:7" s="352" customFormat="1" x14ac:dyDescent="0.2">
      <c r="A463" s="369" t="s">
        <v>3125</v>
      </c>
      <c r="B463" s="369" t="s">
        <v>353</v>
      </c>
      <c r="C463" s="370"/>
      <c r="D463" s="392"/>
      <c r="E463" s="393"/>
      <c r="F463" s="393"/>
      <c r="G463" s="393"/>
    </row>
    <row r="464" spans="1:7" ht="25.5" x14ac:dyDescent="0.2">
      <c r="A464" s="378" t="s">
        <v>3126</v>
      </c>
      <c r="B464" s="379"/>
      <c r="C464" s="378" t="s">
        <v>354</v>
      </c>
      <c r="D464" s="381" t="s">
        <v>53</v>
      </c>
      <c r="E464" s="383">
        <v>13.68</v>
      </c>
      <c r="F464" s="383">
        <v>72.900000000000006</v>
      </c>
      <c r="G464" s="383">
        <v>86.58</v>
      </c>
    </row>
    <row r="465" spans="1:7" s="352" customFormat="1" x14ac:dyDescent="0.2">
      <c r="A465" s="384" t="s">
        <v>3127</v>
      </c>
      <c r="B465" s="385" t="s">
        <v>355</v>
      </c>
      <c r="C465" s="384"/>
      <c r="D465" s="386"/>
      <c r="E465" s="387"/>
      <c r="F465" s="387"/>
      <c r="G465" s="387"/>
    </row>
    <row r="466" spans="1:7" s="352" customFormat="1" ht="38.25" x14ac:dyDescent="0.2">
      <c r="A466" s="378" t="s">
        <v>3128</v>
      </c>
      <c r="B466" s="379"/>
      <c r="C466" s="378" t="s">
        <v>356</v>
      </c>
      <c r="D466" s="381" t="s">
        <v>53</v>
      </c>
      <c r="E466" s="383">
        <v>79.819999999999993</v>
      </c>
      <c r="F466" s="383">
        <v>8.1</v>
      </c>
      <c r="G466" s="383">
        <v>87.92</v>
      </c>
    </row>
    <row r="467" spans="1:7" s="352" customFormat="1" ht="51" x14ac:dyDescent="0.2">
      <c r="A467" s="378" t="s">
        <v>3129</v>
      </c>
      <c r="B467" s="379"/>
      <c r="C467" s="378" t="s">
        <v>7306</v>
      </c>
      <c r="D467" s="381" t="s">
        <v>53</v>
      </c>
      <c r="E467" s="383">
        <v>80.819999999999993</v>
      </c>
      <c r="F467" s="383">
        <v>8.1</v>
      </c>
      <c r="G467" s="383">
        <v>88.92</v>
      </c>
    </row>
    <row r="468" spans="1:7" s="352" customFormat="1" ht="38.25" x14ac:dyDescent="0.2">
      <c r="A468" s="378" t="s">
        <v>3130</v>
      </c>
      <c r="B468" s="379"/>
      <c r="C468" s="378" t="s">
        <v>358</v>
      </c>
      <c r="D468" s="381" t="s">
        <v>53</v>
      </c>
      <c r="E468" s="383">
        <v>91.82</v>
      </c>
      <c r="F468" s="383">
        <v>8.1</v>
      </c>
      <c r="G468" s="383">
        <v>99.92</v>
      </c>
    </row>
    <row r="469" spans="1:7" ht="25.5" x14ac:dyDescent="0.2">
      <c r="A469" s="378" t="s">
        <v>3131</v>
      </c>
      <c r="B469" s="379"/>
      <c r="C469" s="378" t="s">
        <v>7307</v>
      </c>
      <c r="D469" s="381" t="s">
        <v>53</v>
      </c>
      <c r="E469" s="383">
        <v>84.2</v>
      </c>
      <c r="F469" s="383">
        <v>8.1</v>
      </c>
      <c r="G469" s="383">
        <v>92.3</v>
      </c>
    </row>
    <row r="470" spans="1:7" s="352" customFormat="1" x14ac:dyDescent="0.2">
      <c r="A470" s="384" t="s">
        <v>3132</v>
      </c>
      <c r="B470" s="385" t="s">
        <v>359</v>
      </c>
      <c r="C470" s="384"/>
      <c r="D470" s="386"/>
      <c r="E470" s="387"/>
      <c r="F470" s="387"/>
      <c r="G470" s="387"/>
    </row>
    <row r="471" spans="1:7" s="352" customFormat="1" ht="25.5" x14ac:dyDescent="0.2">
      <c r="A471" s="378" t="s">
        <v>3133</v>
      </c>
      <c r="B471" s="379"/>
      <c r="C471" s="378" t="s">
        <v>360</v>
      </c>
      <c r="D471" s="381" t="s">
        <v>53</v>
      </c>
      <c r="E471" s="383">
        <v>11.66</v>
      </c>
      <c r="F471" s="383">
        <v>0</v>
      </c>
      <c r="G471" s="383">
        <v>11.66</v>
      </c>
    </row>
    <row r="472" spans="1:7" s="352" customFormat="1" ht="25.5" x14ac:dyDescent="0.2">
      <c r="A472" s="378" t="s">
        <v>3134</v>
      </c>
      <c r="B472" s="379"/>
      <c r="C472" s="378" t="s">
        <v>361</v>
      </c>
      <c r="D472" s="381" t="s">
        <v>53</v>
      </c>
      <c r="E472" s="383">
        <v>21.86</v>
      </c>
      <c r="F472" s="383">
        <v>0</v>
      </c>
      <c r="G472" s="383">
        <v>21.86</v>
      </c>
    </row>
    <row r="473" spans="1:7" s="352" customFormat="1" ht="25.5" x14ac:dyDescent="0.2">
      <c r="A473" s="378" t="s">
        <v>3135</v>
      </c>
      <c r="B473" s="379"/>
      <c r="C473" s="378" t="s">
        <v>362</v>
      </c>
      <c r="D473" s="381" t="s">
        <v>53</v>
      </c>
      <c r="E473" s="383">
        <v>27.14</v>
      </c>
      <c r="F473" s="383">
        <v>0</v>
      </c>
      <c r="G473" s="383">
        <v>27.14</v>
      </c>
    </row>
    <row r="474" spans="1:7" s="352" customFormat="1" ht="25.5" x14ac:dyDescent="0.2">
      <c r="A474" s="378" t="s">
        <v>3136</v>
      </c>
      <c r="B474" s="379"/>
      <c r="C474" s="378" t="s">
        <v>363</v>
      </c>
      <c r="D474" s="381" t="s">
        <v>53</v>
      </c>
      <c r="E474" s="383">
        <v>30.87</v>
      </c>
      <c r="F474" s="383">
        <v>0</v>
      </c>
      <c r="G474" s="383">
        <v>30.87</v>
      </c>
    </row>
    <row r="475" spans="1:7" s="352" customFormat="1" ht="25.5" x14ac:dyDescent="0.2">
      <c r="A475" s="378" t="s">
        <v>3137</v>
      </c>
      <c r="B475" s="379"/>
      <c r="C475" s="378" t="s">
        <v>364</v>
      </c>
      <c r="D475" s="381" t="s">
        <v>365</v>
      </c>
      <c r="E475" s="383">
        <v>1.54</v>
      </c>
      <c r="F475" s="383">
        <v>0</v>
      </c>
      <c r="G475" s="383">
        <v>1.54</v>
      </c>
    </row>
    <row r="476" spans="1:7" ht="38.25" x14ac:dyDescent="0.2">
      <c r="A476" s="378" t="s">
        <v>3138</v>
      </c>
      <c r="B476" s="379"/>
      <c r="C476" s="378" t="s">
        <v>8408</v>
      </c>
      <c r="D476" s="381" t="s">
        <v>53</v>
      </c>
      <c r="E476" s="383">
        <v>9.23</v>
      </c>
      <c r="F476" s="383">
        <v>0</v>
      </c>
      <c r="G476" s="383">
        <v>9.23</v>
      </c>
    </row>
    <row r="477" spans="1:7" s="352" customFormat="1" x14ac:dyDescent="0.2">
      <c r="A477" s="384" t="s">
        <v>7081</v>
      </c>
      <c r="B477" s="385" t="s">
        <v>7082</v>
      </c>
      <c r="C477" s="384"/>
      <c r="D477" s="386"/>
      <c r="E477" s="387"/>
      <c r="F477" s="387"/>
      <c r="G477" s="387"/>
    </row>
    <row r="478" spans="1:7" s="352" customFormat="1" ht="25.5" x14ac:dyDescent="0.2">
      <c r="A478" s="378" t="s">
        <v>7084</v>
      </c>
      <c r="B478" s="379"/>
      <c r="C478" s="378" t="s">
        <v>7085</v>
      </c>
      <c r="D478" s="381" t="s">
        <v>7083</v>
      </c>
      <c r="E478" s="383">
        <v>29.85</v>
      </c>
      <c r="F478" s="383">
        <v>0</v>
      </c>
      <c r="G478" s="383">
        <v>29.85</v>
      </c>
    </row>
    <row r="479" spans="1:7" s="352" customFormat="1" ht="25.5" x14ac:dyDescent="0.2">
      <c r="A479" s="378" t="s">
        <v>7086</v>
      </c>
      <c r="B479" s="379"/>
      <c r="C479" s="378" t="s">
        <v>7087</v>
      </c>
      <c r="D479" s="381" t="s">
        <v>53</v>
      </c>
      <c r="E479" s="383">
        <v>22.87</v>
      </c>
      <c r="F479" s="383">
        <v>0</v>
      </c>
      <c r="G479" s="383">
        <v>22.87</v>
      </c>
    </row>
    <row r="480" spans="1:7" s="352" customFormat="1" ht="25.5" x14ac:dyDescent="0.2">
      <c r="A480" s="378" t="s">
        <v>7308</v>
      </c>
      <c r="B480" s="379"/>
      <c r="C480" s="378" t="s">
        <v>7309</v>
      </c>
      <c r="D480" s="381" t="s">
        <v>7083</v>
      </c>
      <c r="E480" s="383">
        <v>766.67</v>
      </c>
      <c r="F480" s="383">
        <v>0</v>
      </c>
      <c r="G480" s="383">
        <v>766.67</v>
      </c>
    </row>
    <row r="481" spans="1:7" s="352" customFormat="1" x14ac:dyDescent="0.2">
      <c r="A481" s="384" t="s">
        <v>3139</v>
      </c>
      <c r="B481" s="385" t="s">
        <v>366</v>
      </c>
      <c r="C481" s="384"/>
      <c r="D481" s="386"/>
      <c r="E481" s="387"/>
      <c r="F481" s="387"/>
      <c r="G481" s="387"/>
    </row>
    <row r="482" spans="1:7" s="352" customFormat="1" ht="25.5" x14ac:dyDescent="0.2">
      <c r="A482" s="378" t="s">
        <v>3140</v>
      </c>
      <c r="B482" s="379"/>
      <c r="C482" s="378" t="s">
        <v>381</v>
      </c>
      <c r="D482" s="381" t="s">
        <v>53</v>
      </c>
      <c r="E482" s="383">
        <v>2.79</v>
      </c>
      <c r="F482" s="383">
        <v>0</v>
      </c>
      <c r="G482" s="383">
        <v>2.79</v>
      </c>
    </row>
    <row r="483" spans="1:7" s="352" customFormat="1" ht="25.5" x14ac:dyDescent="0.2">
      <c r="A483" s="378" t="s">
        <v>3141</v>
      </c>
      <c r="B483" s="379"/>
      <c r="C483" s="378" t="s">
        <v>367</v>
      </c>
      <c r="D483" s="381" t="s">
        <v>53</v>
      </c>
      <c r="E483" s="383">
        <v>4.68</v>
      </c>
      <c r="F483" s="383">
        <v>0</v>
      </c>
      <c r="G483" s="383">
        <v>4.68</v>
      </c>
    </row>
    <row r="484" spans="1:7" s="352" customFormat="1" ht="38.25" x14ac:dyDescent="0.2">
      <c r="A484" s="378" t="s">
        <v>3142</v>
      </c>
      <c r="B484" s="379"/>
      <c r="C484" s="378" t="s">
        <v>369</v>
      </c>
      <c r="D484" s="381" t="s">
        <v>53</v>
      </c>
      <c r="E484" s="383">
        <v>6.99</v>
      </c>
      <c r="F484" s="383">
        <v>0</v>
      </c>
      <c r="G484" s="383">
        <v>6.99</v>
      </c>
    </row>
    <row r="485" spans="1:7" ht="38.25" x14ac:dyDescent="0.2">
      <c r="A485" s="378" t="s">
        <v>3143</v>
      </c>
      <c r="B485" s="379"/>
      <c r="C485" s="378" t="s">
        <v>371</v>
      </c>
      <c r="D485" s="381" t="s">
        <v>53</v>
      </c>
      <c r="E485" s="383">
        <v>7.72</v>
      </c>
      <c r="F485" s="383">
        <v>0</v>
      </c>
      <c r="G485" s="383">
        <v>7.72</v>
      </c>
    </row>
    <row r="486" spans="1:7" s="352" customFormat="1" ht="38.25" x14ac:dyDescent="0.2">
      <c r="A486" s="378" t="s">
        <v>3144</v>
      </c>
      <c r="B486" s="379"/>
      <c r="C486" s="378" t="s">
        <v>373</v>
      </c>
      <c r="D486" s="381" t="s">
        <v>53</v>
      </c>
      <c r="E486" s="383">
        <v>10.32</v>
      </c>
      <c r="F486" s="383">
        <v>0</v>
      </c>
      <c r="G486" s="383">
        <v>10.32</v>
      </c>
    </row>
    <row r="487" spans="1:7" s="352" customFormat="1" ht="38.25" x14ac:dyDescent="0.2">
      <c r="A487" s="378" t="s">
        <v>3145</v>
      </c>
      <c r="B487" s="379"/>
      <c r="C487" s="378" t="s">
        <v>375</v>
      </c>
      <c r="D487" s="381" t="s">
        <v>53</v>
      </c>
      <c r="E487" s="383">
        <v>15.47</v>
      </c>
      <c r="F487" s="383">
        <v>0</v>
      </c>
      <c r="G487" s="383">
        <v>15.47</v>
      </c>
    </row>
    <row r="488" spans="1:7" s="352" customFormat="1" ht="38.25" x14ac:dyDescent="0.2">
      <c r="A488" s="378" t="s">
        <v>3146</v>
      </c>
      <c r="B488" s="379"/>
      <c r="C488" s="378" t="s">
        <v>377</v>
      </c>
      <c r="D488" s="381" t="s">
        <v>53</v>
      </c>
      <c r="E488" s="383">
        <v>20.6</v>
      </c>
      <c r="F488" s="383">
        <v>0</v>
      </c>
      <c r="G488" s="383">
        <v>20.6</v>
      </c>
    </row>
    <row r="489" spans="1:7" s="352" customFormat="1" ht="38.25" x14ac:dyDescent="0.2">
      <c r="A489" s="378" t="s">
        <v>3147</v>
      </c>
      <c r="B489" s="379"/>
      <c r="C489" s="378" t="s">
        <v>379</v>
      </c>
      <c r="D489" s="381" t="s">
        <v>365</v>
      </c>
      <c r="E489" s="383">
        <v>1</v>
      </c>
      <c r="F489" s="383">
        <v>0</v>
      </c>
      <c r="G489" s="383">
        <v>1</v>
      </c>
    </row>
    <row r="490" spans="1:7" s="352" customFormat="1" ht="25.5" x14ac:dyDescent="0.2">
      <c r="A490" s="378" t="s">
        <v>3148</v>
      </c>
      <c r="B490" s="379"/>
      <c r="C490" s="378" t="s">
        <v>368</v>
      </c>
      <c r="D490" s="381" t="s">
        <v>53</v>
      </c>
      <c r="E490" s="383">
        <v>8.0500000000000007</v>
      </c>
      <c r="F490" s="383">
        <v>0</v>
      </c>
      <c r="G490" s="383">
        <v>8.0500000000000007</v>
      </c>
    </row>
    <row r="491" spans="1:7" s="352" customFormat="1" ht="25.5" x14ac:dyDescent="0.2">
      <c r="A491" s="378" t="s">
        <v>3149</v>
      </c>
      <c r="B491" s="379"/>
      <c r="C491" s="378" t="s">
        <v>370</v>
      </c>
      <c r="D491" s="381" t="s">
        <v>53</v>
      </c>
      <c r="E491" s="383">
        <v>11.1</v>
      </c>
      <c r="F491" s="383">
        <v>0</v>
      </c>
      <c r="G491" s="383">
        <v>11.1</v>
      </c>
    </row>
    <row r="492" spans="1:7" s="352" customFormat="1" ht="25.5" x14ac:dyDescent="0.2">
      <c r="A492" s="378" t="s">
        <v>3150</v>
      </c>
      <c r="B492" s="379"/>
      <c r="C492" s="378" t="s">
        <v>372</v>
      </c>
      <c r="D492" s="381" t="s">
        <v>53</v>
      </c>
      <c r="E492" s="383">
        <v>11.59</v>
      </c>
      <c r="F492" s="383">
        <v>0</v>
      </c>
      <c r="G492" s="383">
        <v>11.59</v>
      </c>
    </row>
    <row r="493" spans="1:7" s="352" customFormat="1" ht="25.5" x14ac:dyDescent="0.2">
      <c r="A493" s="378" t="s">
        <v>3151</v>
      </c>
      <c r="B493" s="379"/>
      <c r="C493" s="378" t="s">
        <v>374</v>
      </c>
      <c r="D493" s="381" t="s">
        <v>53</v>
      </c>
      <c r="E493" s="383">
        <v>14.81</v>
      </c>
      <c r="F493" s="383">
        <v>0</v>
      </c>
      <c r="G493" s="383">
        <v>14.81</v>
      </c>
    </row>
    <row r="494" spans="1:7" s="352" customFormat="1" ht="25.5" x14ac:dyDescent="0.2">
      <c r="A494" s="378" t="s">
        <v>3152</v>
      </c>
      <c r="B494" s="379"/>
      <c r="C494" s="378" t="s">
        <v>376</v>
      </c>
      <c r="D494" s="381" t="s">
        <v>53</v>
      </c>
      <c r="E494" s="383">
        <v>22.21</v>
      </c>
      <c r="F494" s="383">
        <v>0</v>
      </c>
      <c r="G494" s="383">
        <v>22.21</v>
      </c>
    </row>
    <row r="495" spans="1:7" s="352" customFormat="1" ht="25.5" x14ac:dyDescent="0.2">
      <c r="A495" s="378" t="s">
        <v>3153</v>
      </c>
      <c r="B495" s="379"/>
      <c r="C495" s="378" t="s">
        <v>378</v>
      </c>
      <c r="D495" s="381" t="s">
        <v>53</v>
      </c>
      <c r="E495" s="383">
        <v>29.6</v>
      </c>
      <c r="F495" s="383">
        <v>0</v>
      </c>
      <c r="G495" s="383">
        <v>29.6</v>
      </c>
    </row>
    <row r="496" spans="1:7" s="352" customFormat="1" ht="25.5" x14ac:dyDescent="0.2">
      <c r="A496" s="378" t="s">
        <v>3154</v>
      </c>
      <c r="B496" s="379"/>
      <c r="C496" s="378" t="s">
        <v>380</v>
      </c>
      <c r="D496" s="381" t="s">
        <v>365</v>
      </c>
      <c r="E496" s="383">
        <v>1.44</v>
      </c>
      <c r="F496" s="383">
        <v>0</v>
      </c>
      <c r="G496" s="383">
        <v>1.44</v>
      </c>
    </row>
    <row r="497" spans="1:7" s="352" customFormat="1" x14ac:dyDescent="0.2">
      <c r="A497" s="388" t="s">
        <v>3155</v>
      </c>
      <c r="B497" s="388" t="s">
        <v>3156</v>
      </c>
      <c r="C497" s="389"/>
      <c r="D497" s="390"/>
      <c r="E497" s="391"/>
      <c r="F497" s="391"/>
      <c r="G497" s="391"/>
    </row>
    <row r="498" spans="1:7" s="352" customFormat="1" x14ac:dyDescent="0.2">
      <c r="A498" s="369" t="s">
        <v>3157</v>
      </c>
      <c r="B498" s="369" t="s">
        <v>382</v>
      </c>
      <c r="C498" s="370"/>
      <c r="D498" s="392"/>
      <c r="E498" s="393"/>
      <c r="F498" s="393"/>
      <c r="G498" s="393"/>
    </row>
    <row r="499" spans="1:7" s="352" customFormat="1" ht="25.5" x14ac:dyDescent="0.2">
      <c r="A499" s="378" t="s">
        <v>3158</v>
      </c>
      <c r="B499" s="379"/>
      <c r="C499" s="378" t="s">
        <v>383</v>
      </c>
      <c r="D499" s="381" t="s">
        <v>53</v>
      </c>
      <c r="E499" s="383">
        <v>0</v>
      </c>
      <c r="F499" s="383">
        <v>33.75</v>
      </c>
      <c r="G499" s="383">
        <v>33.75</v>
      </c>
    </row>
    <row r="500" spans="1:7" s="352" customFormat="1" ht="25.5" x14ac:dyDescent="0.2">
      <c r="A500" s="378" t="s">
        <v>3159</v>
      </c>
      <c r="B500" s="379"/>
      <c r="C500" s="378" t="s">
        <v>384</v>
      </c>
      <c r="D500" s="381" t="s">
        <v>53</v>
      </c>
      <c r="E500" s="383">
        <v>0</v>
      </c>
      <c r="F500" s="383">
        <v>42.12</v>
      </c>
      <c r="G500" s="383">
        <v>42.12</v>
      </c>
    </row>
    <row r="501" spans="1:7" x14ac:dyDescent="0.2">
      <c r="A501" s="384" t="s">
        <v>3160</v>
      </c>
      <c r="B501" s="385" t="s">
        <v>385</v>
      </c>
      <c r="C501" s="384"/>
      <c r="D501" s="386"/>
      <c r="E501" s="387"/>
      <c r="F501" s="387"/>
      <c r="G501" s="387"/>
    </row>
    <row r="502" spans="1:7" ht="25.5" x14ac:dyDescent="0.2">
      <c r="A502" s="378" t="s">
        <v>3161</v>
      </c>
      <c r="B502" s="379"/>
      <c r="C502" s="378" t="s">
        <v>8409</v>
      </c>
      <c r="D502" s="381" t="s">
        <v>53</v>
      </c>
      <c r="E502" s="383">
        <v>0</v>
      </c>
      <c r="F502" s="383">
        <v>40.5</v>
      </c>
      <c r="G502" s="383">
        <v>40.5</v>
      </c>
    </row>
    <row r="503" spans="1:7" s="352" customFormat="1" ht="25.5" x14ac:dyDescent="0.2">
      <c r="A503" s="378" t="s">
        <v>3162</v>
      </c>
      <c r="B503" s="379"/>
      <c r="C503" s="378" t="s">
        <v>8410</v>
      </c>
      <c r="D503" s="381" t="s">
        <v>53</v>
      </c>
      <c r="E503" s="383">
        <v>0</v>
      </c>
      <c r="F503" s="383">
        <v>52.38</v>
      </c>
      <c r="G503" s="383">
        <v>52.38</v>
      </c>
    </row>
    <row r="504" spans="1:7" s="352" customFormat="1" x14ac:dyDescent="0.2">
      <c r="A504" s="384" t="s">
        <v>3163</v>
      </c>
      <c r="B504" s="385" t="s">
        <v>386</v>
      </c>
      <c r="C504" s="384"/>
      <c r="D504" s="386"/>
      <c r="E504" s="387"/>
      <c r="F504" s="387"/>
      <c r="G504" s="387"/>
    </row>
    <row r="505" spans="1:7" ht="25.5" x14ac:dyDescent="0.2">
      <c r="A505" s="378" t="s">
        <v>3164</v>
      </c>
      <c r="B505" s="379"/>
      <c r="C505" s="378" t="s">
        <v>387</v>
      </c>
      <c r="D505" s="381" t="s">
        <v>53</v>
      </c>
      <c r="E505" s="383">
        <v>0</v>
      </c>
      <c r="F505" s="383">
        <v>5.81</v>
      </c>
      <c r="G505" s="383">
        <v>5.81</v>
      </c>
    </row>
    <row r="506" spans="1:7" s="352" customFormat="1" ht="25.5" x14ac:dyDescent="0.2">
      <c r="A506" s="378" t="s">
        <v>3165</v>
      </c>
      <c r="B506" s="379"/>
      <c r="C506" s="378" t="s">
        <v>388</v>
      </c>
      <c r="D506" s="381" t="s">
        <v>53</v>
      </c>
      <c r="E506" s="383">
        <v>0</v>
      </c>
      <c r="F506" s="383">
        <v>12.59</v>
      </c>
      <c r="G506" s="383">
        <v>12.59</v>
      </c>
    </row>
    <row r="507" spans="1:7" s="352" customFormat="1" ht="25.5" x14ac:dyDescent="0.2">
      <c r="A507" s="378" t="s">
        <v>3166</v>
      </c>
      <c r="B507" s="379"/>
      <c r="C507" s="378" t="s">
        <v>389</v>
      </c>
      <c r="D507" s="381" t="s">
        <v>53</v>
      </c>
      <c r="E507" s="383">
        <v>11.36</v>
      </c>
      <c r="F507" s="383">
        <v>45.36</v>
      </c>
      <c r="G507" s="383">
        <v>56.72</v>
      </c>
    </row>
    <row r="508" spans="1:7" x14ac:dyDescent="0.2">
      <c r="A508" s="384" t="s">
        <v>3167</v>
      </c>
      <c r="B508" s="385" t="s">
        <v>390</v>
      </c>
      <c r="C508" s="384"/>
      <c r="D508" s="386"/>
      <c r="E508" s="387"/>
      <c r="F508" s="387"/>
      <c r="G508" s="387"/>
    </row>
    <row r="509" spans="1:7" s="352" customFormat="1" ht="25.5" x14ac:dyDescent="0.2">
      <c r="A509" s="378" t="s">
        <v>3168</v>
      </c>
      <c r="B509" s="379"/>
      <c r="C509" s="378" t="s">
        <v>391</v>
      </c>
      <c r="D509" s="381" t="s">
        <v>53</v>
      </c>
      <c r="E509" s="383">
        <v>0</v>
      </c>
      <c r="F509" s="383">
        <v>41.7</v>
      </c>
      <c r="G509" s="383">
        <v>41.7</v>
      </c>
    </row>
    <row r="510" spans="1:7" s="352" customFormat="1" x14ac:dyDescent="0.2">
      <c r="A510" s="384" t="s">
        <v>3169</v>
      </c>
      <c r="B510" s="385" t="s">
        <v>392</v>
      </c>
      <c r="C510" s="384"/>
      <c r="D510" s="386"/>
      <c r="E510" s="387"/>
      <c r="F510" s="387"/>
      <c r="G510" s="387"/>
    </row>
    <row r="511" spans="1:7" s="352" customFormat="1" x14ac:dyDescent="0.2">
      <c r="A511" s="378" t="s">
        <v>3170</v>
      </c>
      <c r="B511" s="379"/>
      <c r="C511" s="378" t="s">
        <v>393</v>
      </c>
      <c r="D511" s="381" t="s">
        <v>53</v>
      </c>
      <c r="E511" s="383">
        <v>0</v>
      </c>
      <c r="F511" s="383">
        <v>8.1</v>
      </c>
      <c r="G511" s="383">
        <v>8.1</v>
      </c>
    </row>
    <row r="512" spans="1:7" x14ac:dyDescent="0.2">
      <c r="A512" s="388" t="s">
        <v>3171</v>
      </c>
      <c r="B512" s="388" t="s">
        <v>3172</v>
      </c>
      <c r="C512" s="389"/>
      <c r="D512" s="390"/>
      <c r="E512" s="391"/>
      <c r="F512" s="391"/>
      <c r="G512" s="391"/>
    </row>
    <row r="513" spans="1:7" s="352" customFormat="1" x14ac:dyDescent="0.2">
      <c r="A513" s="369" t="s">
        <v>3173</v>
      </c>
      <c r="B513" s="369" t="s">
        <v>394</v>
      </c>
      <c r="C513" s="370"/>
      <c r="D513" s="392"/>
      <c r="E513" s="393"/>
      <c r="F513" s="393"/>
      <c r="G513" s="393"/>
    </row>
    <row r="514" spans="1:7" ht="25.5" x14ac:dyDescent="0.2">
      <c r="A514" s="378" t="s">
        <v>3174</v>
      </c>
      <c r="B514" s="379"/>
      <c r="C514" s="378" t="s">
        <v>395</v>
      </c>
      <c r="D514" s="381" t="s">
        <v>53</v>
      </c>
      <c r="E514" s="383">
        <v>8.36</v>
      </c>
      <c r="F514" s="383">
        <v>0.19</v>
      </c>
      <c r="G514" s="383">
        <v>8.5500000000000007</v>
      </c>
    </row>
    <row r="515" spans="1:7" s="352" customFormat="1" ht="25.5" x14ac:dyDescent="0.2">
      <c r="A515" s="378" t="s">
        <v>3175</v>
      </c>
      <c r="B515" s="379"/>
      <c r="C515" s="378" t="s">
        <v>396</v>
      </c>
      <c r="D515" s="381" t="s">
        <v>53</v>
      </c>
      <c r="E515" s="383">
        <v>8.6</v>
      </c>
      <c r="F515" s="383">
        <v>0.19</v>
      </c>
      <c r="G515" s="383">
        <v>8.7899999999999991</v>
      </c>
    </row>
    <row r="516" spans="1:7" ht="25.5" x14ac:dyDescent="0.2">
      <c r="A516" s="378" t="s">
        <v>3176</v>
      </c>
      <c r="B516" s="379"/>
      <c r="C516" s="378" t="s">
        <v>397</v>
      </c>
      <c r="D516" s="381" t="s">
        <v>53</v>
      </c>
      <c r="E516" s="383">
        <v>14.19</v>
      </c>
      <c r="F516" s="383">
        <v>0.63</v>
      </c>
      <c r="G516" s="383">
        <v>14.82</v>
      </c>
    </row>
    <row r="517" spans="1:7" ht="25.5" x14ac:dyDescent="0.2">
      <c r="A517" s="378" t="s">
        <v>3177</v>
      </c>
      <c r="B517" s="379"/>
      <c r="C517" s="378" t="s">
        <v>8411</v>
      </c>
      <c r="D517" s="381" t="s">
        <v>53</v>
      </c>
      <c r="E517" s="383">
        <v>8.0299999999999994</v>
      </c>
      <c r="F517" s="383">
        <v>0</v>
      </c>
      <c r="G517" s="383">
        <v>8.0299999999999994</v>
      </c>
    </row>
    <row r="518" spans="1:7" s="352" customFormat="1" x14ac:dyDescent="0.2">
      <c r="A518" s="384" t="s">
        <v>3178</v>
      </c>
      <c r="B518" s="385" t="s">
        <v>398</v>
      </c>
      <c r="C518" s="384"/>
      <c r="D518" s="386"/>
      <c r="E518" s="387"/>
      <c r="F518" s="387"/>
      <c r="G518" s="387"/>
    </row>
    <row r="519" spans="1:7" s="352" customFormat="1" ht="25.5" x14ac:dyDescent="0.2">
      <c r="A519" s="378" t="s">
        <v>3179</v>
      </c>
      <c r="B519" s="379"/>
      <c r="C519" s="378" t="s">
        <v>8412</v>
      </c>
      <c r="D519" s="381" t="s">
        <v>53</v>
      </c>
      <c r="E519" s="383">
        <v>5.69</v>
      </c>
      <c r="F519" s="383">
        <v>0.87</v>
      </c>
      <c r="G519" s="383">
        <v>6.56</v>
      </c>
    </row>
    <row r="520" spans="1:7" s="352" customFormat="1" ht="25.5" x14ac:dyDescent="0.2">
      <c r="A520" s="378" t="s">
        <v>3180</v>
      </c>
      <c r="B520" s="379"/>
      <c r="C520" s="378" t="s">
        <v>8413</v>
      </c>
      <c r="D520" s="381" t="s">
        <v>53</v>
      </c>
      <c r="E520" s="383">
        <v>6.41</v>
      </c>
      <c r="F520" s="383">
        <v>0.98</v>
      </c>
      <c r="G520" s="383">
        <v>7.39</v>
      </c>
    </row>
    <row r="521" spans="1:7" s="352" customFormat="1" ht="25.5" x14ac:dyDescent="0.2">
      <c r="A521" s="378" t="s">
        <v>3181</v>
      </c>
      <c r="B521" s="379"/>
      <c r="C521" s="378" t="s">
        <v>8414</v>
      </c>
      <c r="D521" s="381" t="s">
        <v>53</v>
      </c>
      <c r="E521" s="383">
        <v>10.64</v>
      </c>
      <c r="F521" s="383">
        <v>0.56999999999999995</v>
      </c>
      <c r="G521" s="383">
        <v>11.21</v>
      </c>
    </row>
    <row r="522" spans="1:7" ht="38.25" x14ac:dyDescent="0.2">
      <c r="A522" s="378" t="s">
        <v>3182</v>
      </c>
      <c r="B522" s="379"/>
      <c r="C522" s="378" t="s">
        <v>8415</v>
      </c>
      <c r="D522" s="381" t="s">
        <v>53</v>
      </c>
      <c r="E522" s="383">
        <v>11.37</v>
      </c>
      <c r="F522" s="383">
        <v>0.53</v>
      </c>
      <c r="G522" s="383">
        <v>11.9</v>
      </c>
    </row>
    <row r="523" spans="1:7" s="352" customFormat="1" x14ac:dyDescent="0.2">
      <c r="A523" s="384" t="s">
        <v>3183</v>
      </c>
      <c r="B523" s="385" t="s">
        <v>399</v>
      </c>
      <c r="C523" s="384"/>
      <c r="D523" s="386"/>
      <c r="E523" s="387"/>
      <c r="F523" s="387"/>
      <c r="G523" s="387"/>
    </row>
    <row r="524" spans="1:7" s="352" customFormat="1" ht="25.5" x14ac:dyDescent="0.2">
      <c r="A524" s="378" t="s">
        <v>3184</v>
      </c>
      <c r="B524" s="379"/>
      <c r="C524" s="378" t="s">
        <v>400</v>
      </c>
      <c r="D524" s="381" t="s">
        <v>53</v>
      </c>
      <c r="E524" s="383">
        <v>23.89</v>
      </c>
      <c r="F524" s="383">
        <v>1.26</v>
      </c>
      <c r="G524" s="383">
        <v>25.15</v>
      </c>
    </row>
    <row r="525" spans="1:7" s="352" customFormat="1" ht="25.5" x14ac:dyDescent="0.2">
      <c r="A525" s="378" t="s">
        <v>3185</v>
      </c>
      <c r="B525" s="379"/>
      <c r="C525" s="378" t="s">
        <v>401</v>
      </c>
      <c r="D525" s="381" t="s">
        <v>53</v>
      </c>
      <c r="E525" s="383">
        <v>20.29</v>
      </c>
      <c r="F525" s="383">
        <v>1.02</v>
      </c>
      <c r="G525" s="383">
        <v>21.31</v>
      </c>
    </row>
    <row r="526" spans="1:7" s="352" customFormat="1" x14ac:dyDescent="0.2">
      <c r="A526" s="384" t="s">
        <v>3186</v>
      </c>
      <c r="B526" s="385" t="s">
        <v>3187</v>
      </c>
      <c r="C526" s="384"/>
      <c r="D526" s="386"/>
      <c r="E526" s="387"/>
      <c r="F526" s="387"/>
      <c r="G526" s="387"/>
    </row>
    <row r="527" spans="1:7" ht="25.5" x14ac:dyDescent="0.2">
      <c r="A527" s="378" t="s">
        <v>3188</v>
      </c>
      <c r="B527" s="379"/>
      <c r="C527" s="378" t="s">
        <v>3189</v>
      </c>
      <c r="D527" s="381" t="s">
        <v>53</v>
      </c>
      <c r="E527" s="383">
        <v>233.34</v>
      </c>
      <c r="F527" s="383">
        <v>0</v>
      </c>
      <c r="G527" s="383">
        <v>233.34</v>
      </c>
    </row>
    <row r="528" spans="1:7" s="352" customFormat="1" x14ac:dyDescent="0.2">
      <c r="A528" s="384" t="s">
        <v>3190</v>
      </c>
      <c r="B528" s="385" t="s">
        <v>402</v>
      </c>
      <c r="C528" s="384"/>
      <c r="D528" s="386"/>
      <c r="E528" s="387"/>
      <c r="F528" s="387"/>
      <c r="G528" s="387"/>
    </row>
    <row r="529" spans="1:7" s="352" customFormat="1" ht="25.5" x14ac:dyDescent="0.2">
      <c r="A529" s="378" t="s">
        <v>3191</v>
      </c>
      <c r="B529" s="379"/>
      <c r="C529" s="378" t="s">
        <v>403</v>
      </c>
      <c r="D529" s="381" t="s">
        <v>53</v>
      </c>
      <c r="E529" s="383">
        <v>3.17</v>
      </c>
      <c r="F529" s="383">
        <v>0.08</v>
      </c>
      <c r="G529" s="383">
        <v>3.25</v>
      </c>
    </row>
    <row r="530" spans="1:7" x14ac:dyDescent="0.2">
      <c r="A530" s="384" t="s">
        <v>3192</v>
      </c>
      <c r="B530" s="385" t="s">
        <v>404</v>
      </c>
      <c r="C530" s="384"/>
      <c r="D530" s="386"/>
      <c r="E530" s="387"/>
      <c r="F530" s="387"/>
      <c r="G530" s="387"/>
    </row>
    <row r="531" spans="1:7" s="352" customFormat="1" ht="25.5" x14ac:dyDescent="0.2">
      <c r="A531" s="378" t="s">
        <v>3193</v>
      </c>
      <c r="B531" s="379"/>
      <c r="C531" s="378" t="s">
        <v>405</v>
      </c>
      <c r="D531" s="381" t="s">
        <v>53</v>
      </c>
      <c r="E531" s="383">
        <v>2.7</v>
      </c>
      <c r="F531" s="383">
        <v>1.88</v>
      </c>
      <c r="G531" s="383">
        <v>4.58</v>
      </c>
    </row>
    <row r="532" spans="1:7" ht="25.5" x14ac:dyDescent="0.2">
      <c r="A532" s="378" t="s">
        <v>3194</v>
      </c>
      <c r="B532" s="379"/>
      <c r="C532" s="378" t="s">
        <v>406</v>
      </c>
      <c r="D532" s="381" t="s">
        <v>53</v>
      </c>
      <c r="E532" s="383">
        <v>11.76</v>
      </c>
      <c r="F532" s="383">
        <v>1.73</v>
      </c>
      <c r="G532" s="383">
        <v>13.49</v>
      </c>
    </row>
    <row r="533" spans="1:7" s="352" customFormat="1" x14ac:dyDescent="0.2">
      <c r="A533" s="384" t="s">
        <v>3195</v>
      </c>
      <c r="B533" s="385" t="s">
        <v>407</v>
      </c>
      <c r="C533" s="384"/>
      <c r="D533" s="386"/>
      <c r="E533" s="387"/>
      <c r="F533" s="387"/>
      <c r="G533" s="387"/>
    </row>
    <row r="534" spans="1:7" ht="38.25" x14ac:dyDescent="0.2">
      <c r="A534" s="378" t="s">
        <v>3196</v>
      </c>
      <c r="B534" s="379"/>
      <c r="C534" s="378" t="s">
        <v>408</v>
      </c>
      <c r="D534" s="381" t="s">
        <v>53</v>
      </c>
      <c r="E534" s="383">
        <v>9.15</v>
      </c>
      <c r="F534" s="383">
        <v>0.28999999999999998</v>
      </c>
      <c r="G534" s="383">
        <v>9.44</v>
      </c>
    </row>
    <row r="535" spans="1:7" s="352" customFormat="1" ht="38.25" x14ac:dyDescent="0.2">
      <c r="A535" s="378" t="s">
        <v>3197</v>
      </c>
      <c r="B535" s="379"/>
      <c r="C535" s="378" t="s">
        <v>409</v>
      </c>
      <c r="D535" s="381" t="s">
        <v>53</v>
      </c>
      <c r="E535" s="383">
        <v>6.52</v>
      </c>
      <c r="F535" s="383">
        <v>0.2</v>
      </c>
      <c r="G535" s="383">
        <v>6.72</v>
      </c>
    </row>
    <row r="536" spans="1:7" s="352" customFormat="1" ht="38.25" x14ac:dyDescent="0.2">
      <c r="A536" s="378" t="s">
        <v>3198</v>
      </c>
      <c r="B536" s="379"/>
      <c r="C536" s="378" t="s">
        <v>410</v>
      </c>
      <c r="D536" s="381" t="s">
        <v>53</v>
      </c>
      <c r="E536" s="383">
        <v>6.62</v>
      </c>
      <c r="F536" s="383">
        <v>0.09</v>
      </c>
      <c r="G536" s="383">
        <v>6.71</v>
      </c>
    </row>
    <row r="537" spans="1:7" ht="38.25" x14ac:dyDescent="0.2">
      <c r="A537" s="378" t="s">
        <v>3199</v>
      </c>
      <c r="B537" s="379"/>
      <c r="C537" s="378" t="s">
        <v>411</v>
      </c>
      <c r="D537" s="381" t="s">
        <v>53</v>
      </c>
      <c r="E537" s="383">
        <v>10.88</v>
      </c>
      <c r="F537" s="383">
        <v>0.27</v>
      </c>
      <c r="G537" s="383">
        <v>11.15</v>
      </c>
    </row>
    <row r="538" spans="1:7" s="352" customFormat="1" x14ac:dyDescent="0.2">
      <c r="A538" s="388" t="s">
        <v>3200</v>
      </c>
      <c r="B538" s="388" t="s">
        <v>3201</v>
      </c>
      <c r="C538" s="389"/>
      <c r="D538" s="390"/>
      <c r="E538" s="391"/>
      <c r="F538" s="391"/>
      <c r="G538" s="391"/>
    </row>
    <row r="539" spans="1:7" s="352" customFormat="1" x14ac:dyDescent="0.2">
      <c r="A539" s="369" t="s">
        <v>3202</v>
      </c>
      <c r="B539" s="369" t="s">
        <v>412</v>
      </c>
      <c r="C539" s="370"/>
      <c r="D539" s="392"/>
      <c r="E539" s="393"/>
      <c r="F539" s="393"/>
      <c r="G539" s="393"/>
    </row>
    <row r="540" spans="1:7" s="352" customFormat="1" x14ac:dyDescent="0.2">
      <c r="A540" s="378" t="s">
        <v>3203</v>
      </c>
      <c r="B540" s="379"/>
      <c r="C540" s="378" t="s">
        <v>413</v>
      </c>
      <c r="D540" s="381" t="s">
        <v>28</v>
      </c>
      <c r="E540" s="383">
        <v>18.55</v>
      </c>
      <c r="F540" s="383">
        <v>39.79</v>
      </c>
      <c r="G540" s="383">
        <v>58.34</v>
      </c>
    </row>
    <row r="541" spans="1:7" s="352" customFormat="1" x14ac:dyDescent="0.2">
      <c r="A541" s="378" t="s">
        <v>3204</v>
      </c>
      <c r="B541" s="379"/>
      <c r="C541" s="378" t="s">
        <v>414</v>
      </c>
      <c r="D541" s="381" t="s">
        <v>28</v>
      </c>
      <c r="E541" s="383">
        <v>10.42</v>
      </c>
      <c r="F541" s="383">
        <v>23.94</v>
      </c>
      <c r="G541" s="383">
        <v>34.36</v>
      </c>
    </row>
    <row r="542" spans="1:7" x14ac:dyDescent="0.2">
      <c r="A542" s="378" t="s">
        <v>3205</v>
      </c>
      <c r="B542" s="379"/>
      <c r="C542" s="378" t="s">
        <v>415</v>
      </c>
      <c r="D542" s="381" t="s">
        <v>28</v>
      </c>
      <c r="E542" s="383">
        <v>6.91</v>
      </c>
      <c r="F542" s="383">
        <v>5.78</v>
      </c>
      <c r="G542" s="383">
        <v>12.69</v>
      </c>
    </row>
    <row r="543" spans="1:7" x14ac:dyDescent="0.2">
      <c r="A543" s="378" t="s">
        <v>3206</v>
      </c>
      <c r="B543" s="379"/>
      <c r="C543" s="378" t="s">
        <v>416</v>
      </c>
      <c r="D543" s="381" t="s">
        <v>28</v>
      </c>
      <c r="E543" s="383">
        <v>22.93</v>
      </c>
      <c r="F543" s="383">
        <v>46.32</v>
      </c>
      <c r="G543" s="383">
        <v>69.25</v>
      </c>
    </row>
    <row r="544" spans="1:7" s="352" customFormat="1" ht="25.5" x14ac:dyDescent="0.2">
      <c r="A544" s="378" t="s">
        <v>3207</v>
      </c>
      <c r="B544" s="379"/>
      <c r="C544" s="378" t="s">
        <v>8416</v>
      </c>
      <c r="D544" s="381" t="s">
        <v>28</v>
      </c>
      <c r="E544" s="383">
        <v>130.44999999999999</v>
      </c>
      <c r="F544" s="383">
        <v>0</v>
      </c>
      <c r="G544" s="383">
        <v>130.44999999999999</v>
      </c>
    </row>
    <row r="545" spans="1:7" s="352" customFormat="1" ht="25.5" x14ac:dyDescent="0.2">
      <c r="A545" s="378" t="s">
        <v>3208</v>
      </c>
      <c r="B545" s="379"/>
      <c r="C545" s="378" t="s">
        <v>8417</v>
      </c>
      <c r="D545" s="381" t="s">
        <v>28</v>
      </c>
      <c r="E545" s="383">
        <v>142.94999999999999</v>
      </c>
      <c r="F545" s="383">
        <v>0</v>
      </c>
      <c r="G545" s="383">
        <v>142.94999999999999</v>
      </c>
    </row>
    <row r="546" spans="1:7" s="352" customFormat="1" ht="25.5" x14ac:dyDescent="0.2">
      <c r="A546" s="378" t="s">
        <v>3209</v>
      </c>
      <c r="B546" s="379"/>
      <c r="C546" s="378" t="s">
        <v>8418</v>
      </c>
      <c r="D546" s="381" t="s">
        <v>28</v>
      </c>
      <c r="E546" s="383">
        <v>158.29</v>
      </c>
      <c r="F546" s="383">
        <v>0</v>
      </c>
      <c r="G546" s="383">
        <v>158.29</v>
      </c>
    </row>
    <row r="547" spans="1:7" s="352" customFormat="1" x14ac:dyDescent="0.2">
      <c r="A547" s="384" t="s">
        <v>3210</v>
      </c>
      <c r="B547" s="385" t="s">
        <v>417</v>
      </c>
      <c r="C547" s="384"/>
      <c r="D547" s="386"/>
      <c r="E547" s="387"/>
      <c r="F547" s="387"/>
      <c r="G547" s="387"/>
    </row>
    <row r="548" spans="1:7" s="352" customFormat="1" ht="25.5" x14ac:dyDescent="0.2">
      <c r="A548" s="378" t="s">
        <v>3211</v>
      </c>
      <c r="B548" s="379"/>
      <c r="C548" s="378" t="s">
        <v>418</v>
      </c>
      <c r="D548" s="381" t="s">
        <v>53</v>
      </c>
      <c r="E548" s="383">
        <v>12.83</v>
      </c>
      <c r="F548" s="383">
        <v>21.72</v>
      </c>
      <c r="G548" s="383">
        <v>34.549999999999997</v>
      </c>
    </row>
    <row r="549" spans="1:7" s="352" customFormat="1" ht="25.5" x14ac:dyDescent="0.2">
      <c r="A549" s="378" t="s">
        <v>3212</v>
      </c>
      <c r="B549" s="379"/>
      <c r="C549" s="378" t="s">
        <v>419</v>
      </c>
      <c r="D549" s="381" t="s">
        <v>189</v>
      </c>
      <c r="E549" s="383">
        <v>3.33</v>
      </c>
      <c r="F549" s="383">
        <v>1.49</v>
      </c>
      <c r="G549" s="383">
        <v>4.82</v>
      </c>
    </row>
    <row r="550" spans="1:7" s="352" customFormat="1" x14ac:dyDescent="0.2">
      <c r="A550" s="378" t="s">
        <v>3213</v>
      </c>
      <c r="B550" s="379"/>
      <c r="C550" s="378" t="s">
        <v>420</v>
      </c>
      <c r="D550" s="381" t="s">
        <v>421</v>
      </c>
      <c r="E550" s="383">
        <v>3.16</v>
      </c>
      <c r="F550" s="383">
        <v>1.35</v>
      </c>
      <c r="G550" s="383">
        <v>4.51</v>
      </c>
    </row>
    <row r="551" spans="1:7" ht="25.5" x14ac:dyDescent="0.2">
      <c r="A551" s="378" t="s">
        <v>3214</v>
      </c>
      <c r="B551" s="379"/>
      <c r="C551" s="378" t="s">
        <v>422</v>
      </c>
      <c r="D551" s="381" t="s">
        <v>53</v>
      </c>
      <c r="E551" s="383">
        <v>0</v>
      </c>
      <c r="F551" s="383">
        <v>10.26</v>
      </c>
      <c r="G551" s="383">
        <v>10.26</v>
      </c>
    </row>
    <row r="552" spans="1:7" s="352" customFormat="1" x14ac:dyDescent="0.2">
      <c r="A552" s="384" t="s">
        <v>3215</v>
      </c>
      <c r="B552" s="385" t="s">
        <v>423</v>
      </c>
      <c r="C552" s="384"/>
      <c r="D552" s="386"/>
      <c r="E552" s="387"/>
      <c r="F552" s="387"/>
      <c r="G552" s="387"/>
    </row>
    <row r="553" spans="1:7" s="352" customFormat="1" x14ac:dyDescent="0.2">
      <c r="A553" s="378" t="s">
        <v>3216</v>
      </c>
      <c r="B553" s="379"/>
      <c r="C553" s="378" t="s">
        <v>424</v>
      </c>
      <c r="D553" s="381" t="s">
        <v>53</v>
      </c>
      <c r="E553" s="383">
        <v>0</v>
      </c>
      <c r="F553" s="383">
        <v>5.98</v>
      </c>
      <c r="G553" s="383">
        <v>5.98</v>
      </c>
    </row>
    <row r="554" spans="1:7" s="352" customFormat="1" x14ac:dyDescent="0.2">
      <c r="A554" s="384" t="s">
        <v>3217</v>
      </c>
      <c r="B554" s="385" t="s">
        <v>7310</v>
      </c>
      <c r="C554" s="384"/>
      <c r="D554" s="386"/>
      <c r="E554" s="387"/>
      <c r="F554" s="387"/>
      <c r="G554" s="387"/>
    </row>
    <row r="555" spans="1:7" s="352" customFormat="1" ht="25.5" x14ac:dyDescent="0.2">
      <c r="A555" s="378" t="s">
        <v>3218</v>
      </c>
      <c r="B555" s="379"/>
      <c r="C555" s="378" t="s">
        <v>8419</v>
      </c>
      <c r="D555" s="381" t="s">
        <v>28</v>
      </c>
      <c r="E555" s="383">
        <v>18.63</v>
      </c>
      <c r="F555" s="383">
        <v>0.51</v>
      </c>
      <c r="G555" s="383">
        <v>19.14</v>
      </c>
    </row>
    <row r="556" spans="1:7" x14ac:dyDescent="0.2">
      <c r="A556" s="378" t="s">
        <v>3219</v>
      </c>
      <c r="B556" s="379"/>
      <c r="C556" s="378" t="s">
        <v>425</v>
      </c>
      <c r="D556" s="381" t="s">
        <v>53</v>
      </c>
      <c r="E556" s="383">
        <v>76.900000000000006</v>
      </c>
      <c r="F556" s="383">
        <v>14.97</v>
      </c>
      <c r="G556" s="383">
        <v>91.87</v>
      </c>
    </row>
    <row r="557" spans="1:7" s="352" customFormat="1" x14ac:dyDescent="0.2">
      <c r="A557" s="378" t="s">
        <v>3220</v>
      </c>
      <c r="B557" s="379"/>
      <c r="C557" s="378" t="s">
        <v>426</v>
      </c>
      <c r="D557" s="381" t="s">
        <v>53</v>
      </c>
      <c r="E557" s="383">
        <v>86.46</v>
      </c>
      <c r="F557" s="383">
        <v>8.98</v>
      </c>
      <c r="G557" s="383">
        <v>95.44</v>
      </c>
    </row>
    <row r="558" spans="1:7" ht="25.5" x14ac:dyDescent="0.2">
      <c r="A558" s="378" t="s">
        <v>3221</v>
      </c>
      <c r="B558" s="379"/>
      <c r="C558" s="378" t="s">
        <v>3222</v>
      </c>
      <c r="D558" s="381" t="s">
        <v>28</v>
      </c>
      <c r="E558" s="383">
        <v>3.12</v>
      </c>
      <c r="F558" s="383">
        <v>8.98</v>
      </c>
      <c r="G558" s="383">
        <v>12.1</v>
      </c>
    </row>
    <row r="559" spans="1:7" s="352" customFormat="1" ht="38.25" x14ac:dyDescent="0.2">
      <c r="A559" s="378" t="s">
        <v>3223</v>
      </c>
      <c r="B559" s="379"/>
      <c r="C559" s="378" t="s">
        <v>427</v>
      </c>
      <c r="D559" s="381" t="s">
        <v>28</v>
      </c>
      <c r="E559" s="383">
        <v>4.38</v>
      </c>
      <c r="F559" s="383">
        <v>8.98</v>
      </c>
      <c r="G559" s="383">
        <v>13.36</v>
      </c>
    </row>
    <row r="560" spans="1:7" s="352" customFormat="1" ht="38.25" x14ac:dyDescent="0.2">
      <c r="A560" s="378" t="s">
        <v>3224</v>
      </c>
      <c r="B560" s="379"/>
      <c r="C560" s="378" t="s">
        <v>428</v>
      </c>
      <c r="D560" s="381" t="s">
        <v>28</v>
      </c>
      <c r="E560" s="383">
        <v>8.8000000000000007</v>
      </c>
      <c r="F560" s="383">
        <v>8.98</v>
      </c>
      <c r="G560" s="383">
        <v>17.78</v>
      </c>
    </row>
    <row r="561" spans="1:7" s="352" customFormat="1" x14ac:dyDescent="0.2">
      <c r="A561" s="384" t="s">
        <v>3225</v>
      </c>
      <c r="B561" s="385" t="s">
        <v>7311</v>
      </c>
      <c r="C561" s="384"/>
      <c r="D561" s="386"/>
      <c r="E561" s="387"/>
      <c r="F561" s="387"/>
      <c r="G561" s="387"/>
    </row>
    <row r="562" spans="1:7" s="352" customFormat="1" ht="25.5" x14ac:dyDescent="0.2">
      <c r="A562" s="378" t="s">
        <v>3226</v>
      </c>
      <c r="B562" s="379"/>
      <c r="C562" s="378" t="s">
        <v>429</v>
      </c>
      <c r="D562" s="381" t="s">
        <v>46</v>
      </c>
      <c r="E562" s="383">
        <v>7.32</v>
      </c>
      <c r="F562" s="383">
        <v>10.48</v>
      </c>
      <c r="G562" s="383">
        <v>17.8</v>
      </c>
    </row>
    <row r="563" spans="1:7" s="352" customFormat="1" ht="25.5" x14ac:dyDescent="0.2">
      <c r="A563" s="378" t="s">
        <v>3227</v>
      </c>
      <c r="B563" s="379"/>
      <c r="C563" s="378" t="s">
        <v>430</v>
      </c>
      <c r="D563" s="381" t="s">
        <v>46</v>
      </c>
      <c r="E563" s="383">
        <v>9.94</v>
      </c>
      <c r="F563" s="383">
        <v>11.97</v>
      </c>
      <c r="G563" s="383">
        <v>21.91</v>
      </c>
    </row>
    <row r="564" spans="1:7" s="352" customFormat="1" ht="25.5" x14ac:dyDescent="0.2">
      <c r="A564" s="378" t="s">
        <v>3228</v>
      </c>
      <c r="B564" s="379"/>
      <c r="C564" s="378" t="s">
        <v>431</v>
      </c>
      <c r="D564" s="381" t="s">
        <v>46</v>
      </c>
      <c r="E564" s="383">
        <v>10.54</v>
      </c>
      <c r="F564" s="383">
        <v>14.97</v>
      </c>
      <c r="G564" s="383">
        <v>25.51</v>
      </c>
    </row>
    <row r="565" spans="1:7" x14ac:dyDescent="0.2">
      <c r="A565" s="384" t="s">
        <v>3229</v>
      </c>
      <c r="B565" s="385" t="s">
        <v>432</v>
      </c>
      <c r="C565" s="384"/>
      <c r="D565" s="386"/>
      <c r="E565" s="387"/>
      <c r="F565" s="387"/>
      <c r="G565" s="387"/>
    </row>
    <row r="566" spans="1:7" s="352" customFormat="1" ht="38.25" x14ac:dyDescent="0.2">
      <c r="A566" s="378" t="s">
        <v>3230</v>
      </c>
      <c r="B566" s="379"/>
      <c r="C566" s="378" t="s">
        <v>3231</v>
      </c>
      <c r="D566" s="381" t="s">
        <v>27</v>
      </c>
      <c r="E566" s="383">
        <v>6360.41</v>
      </c>
      <c r="F566" s="383">
        <v>0</v>
      </c>
      <c r="G566" s="383">
        <v>6360.41</v>
      </c>
    </row>
    <row r="567" spans="1:7" s="352" customFormat="1" ht="51" x14ac:dyDescent="0.2">
      <c r="A567" s="378" t="s">
        <v>3232</v>
      </c>
      <c r="B567" s="379"/>
      <c r="C567" s="378" t="s">
        <v>433</v>
      </c>
      <c r="D567" s="381" t="s">
        <v>434</v>
      </c>
      <c r="E567" s="383">
        <v>545.24</v>
      </c>
      <c r="F567" s="383">
        <v>0</v>
      </c>
      <c r="G567" s="383">
        <v>545.24</v>
      </c>
    </row>
    <row r="568" spans="1:7" s="352" customFormat="1" x14ac:dyDescent="0.2">
      <c r="A568" s="378" t="s">
        <v>3233</v>
      </c>
      <c r="B568" s="379"/>
      <c r="C568" s="378" t="s">
        <v>8420</v>
      </c>
      <c r="D568" s="381" t="s">
        <v>6</v>
      </c>
      <c r="E568" s="383">
        <v>343.94</v>
      </c>
      <c r="F568" s="383">
        <v>0</v>
      </c>
      <c r="G568" s="383">
        <v>343.94</v>
      </c>
    </row>
    <row r="569" spans="1:7" ht="25.5" x14ac:dyDescent="0.2">
      <c r="A569" s="378" t="s">
        <v>3234</v>
      </c>
      <c r="B569" s="379"/>
      <c r="C569" s="378" t="s">
        <v>435</v>
      </c>
      <c r="D569" s="381" t="s">
        <v>436</v>
      </c>
      <c r="E569" s="383">
        <v>2.37</v>
      </c>
      <c r="F569" s="383">
        <v>2.7</v>
      </c>
      <c r="G569" s="383">
        <v>5.07</v>
      </c>
    </row>
    <row r="570" spans="1:7" s="352" customFormat="1" x14ac:dyDescent="0.2">
      <c r="A570" s="384" t="s">
        <v>3235</v>
      </c>
      <c r="B570" s="385" t="s">
        <v>437</v>
      </c>
      <c r="C570" s="384"/>
      <c r="D570" s="386"/>
      <c r="E570" s="387"/>
      <c r="F570" s="387"/>
      <c r="G570" s="387"/>
    </row>
    <row r="571" spans="1:7" s="352" customFormat="1" x14ac:dyDescent="0.2">
      <c r="A571" s="378" t="s">
        <v>3236</v>
      </c>
      <c r="B571" s="379"/>
      <c r="C571" s="378" t="s">
        <v>438</v>
      </c>
      <c r="D571" s="381" t="s">
        <v>53</v>
      </c>
      <c r="E571" s="383">
        <v>86.76</v>
      </c>
      <c r="F571" s="383">
        <v>89.76</v>
      </c>
      <c r="G571" s="383">
        <v>176.52</v>
      </c>
    </row>
    <row r="572" spans="1:7" s="352" customFormat="1" x14ac:dyDescent="0.2">
      <c r="A572" s="378" t="s">
        <v>3237</v>
      </c>
      <c r="B572" s="379"/>
      <c r="C572" s="378" t="s">
        <v>439</v>
      </c>
      <c r="D572" s="381" t="s">
        <v>53</v>
      </c>
      <c r="E572" s="383">
        <v>168.06</v>
      </c>
      <c r="F572" s="383">
        <v>173.68</v>
      </c>
      <c r="G572" s="383">
        <v>341.74</v>
      </c>
    </row>
    <row r="573" spans="1:7" s="352" customFormat="1" ht="51" x14ac:dyDescent="0.2">
      <c r="A573" s="378" t="s">
        <v>7088</v>
      </c>
      <c r="B573" s="379"/>
      <c r="C573" s="378" t="s">
        <v>8421</v>
      </c>
      <c r="D573" s="381" t="s">
        <v>53</v>
      </c>
      <c r="E573" s="383">
        <v>469.78</v>
      </c>
      <c r="F573" s="383">
        <v>80.760000000000005</v>
      </c>
      <c r="G573" s="383">
        <v>550.54</v>
      </c>
    </row>
    <row r="574" spans="1:7" ht="51" x14ac:dyDescent="0.2">
      <c r="A574" s="378" t="s">
        <v>7089</v>
      </c>
      <c r="B574" s="379"/>
      <c r="C574" s="378" t="s">
        <v>8422</v>
      </c>
      <c r="D574" s="381" t="s">
        <v>53</v>
      </c>
      <c r="E574" s="383">
        <v>375.82</v>
      </c>
      <c r="F574" s="383">
        <v>99.19</v>
      </c>
      <c r="G574" s="383">
        <v>475.01</v>
      </c>
    </row>
    <row r="575" spans="1:7" s="352" customFormat="1" x14ac:dyDescent="0.2">
      <c r="A575" s="388" t="s">
        <v>3238</v>
      </c>
      <c r="B575" s="388" t="s">
        <v>3239</v>
      </c>
      <c r="C575" s="389"/>
      <c r="D575" s="390"/>
      <c r="E575" s="391"/>
      <c r="F575" s="391"/>
      <c r="G575" s="391"/>
    </row>
    <row r="576" spans="1:7" s="352" customFormat="1" x14ac:dyDescent="0.2">
      <c r="A576" s="369" t="s">
        <v>3240</v>
      </c>
      <c r="B576" s="369" t="s">
        <v>440</v>
      </c>
      <c r="C576" s="370"/>
      <c r="D576" s="392"/>
      <c r="E576" s="393"/>
      <c r="F576" s="393"/>
      <c r="G576" s="393"/>
    </row>
    <row r="577" spans="1:7" s="352" customFormat="1" x14ac:dyDescent="0.2">
      <c r="A577" s="378" t="s">
        <v>3241</v>
      </c>
      <c r="B577" s="379"/>
      <c r="C577" s="378" t="s">
        <v>441</v>
      </c>
      <c r="D577" s="381" t="s">
        <v>28</v>
      </c>
      <c r="E577" s="383">
        <v>20.96</v>
      </c>
      <c r="F577" s="383">
        <v>38.9</v>
      </c>
      <c r="G577" s="383">
        <v>59.86</v>
      </c>
    </row>
    <row r="578" spans="1:7" s="352" customFormat="1" x14ac:dyDescent="0.2">
      <c r="A578" s="378" t="s">
        <v>3242</v>
      </c>
      <c r="B578" s="379"/>
      <c r="C578" s="378" t="s">
        <v>442</v>
      </c>
      <c r="D578" s="381" t="s">
        <v>28</v>
      </c>
      <c r="E578" s="383">
        <v>83.93</v>
      </c>
      <c r="F578" s="383">
        <v>44.89</v>
      </c>
      <c r="G578" s="383">
        <v>128.82</v>
      </c>
    </row>
    <row r="579" spans="1:7" ht="25.5" x14ac:dyDescent="0.2">
      <c r="A579" s="378" t="s">
        <v>3243</v>
      </c>
      <c r="B579" s="379"/>
      <c r="C579" s="378" t="s">
        <v>3244</v>
      </c>
      <c r="D579" s="381" t="s">
        <v>28</v>
      </c>
      <c r="E579" s="383">
        <v>29.53</v>
      </c>
      <c r="F579" s="383">
        <v>35.9</v>
      </c>
      <c r="G579" s="383">
        <v>65.430000000000007</v>
      </c>
    </row>
    <row r="580" spans="1:7" ht="25.5" x14ac:dyDescent="0.2">
      <c r="A580" s="378" t="s">
        <v>7312</v>
      </c>
      <c r="B580" s="379"/>
      <c r="C580" s="378" t="s">
        <v>8239</v>
      </c>
      <c r="D580" s="381" t="s">
        <v>28</v>
      </c>
      <c r="E580" s="383">
        <v>0</v>
      </c>
      <c r="F580" s="383">
        <v>4.6100000000000003</v>
      </c>
      <c r="G580" s="383">
        <v>4.6100000000000003</v>
      </c>
    </row>
    <row r="581" spans="1:7" s="352" customFormat="1" ht="25.5" x14ac:dyDescent="0.2">
      <c r="A581" s="378" t="s">
        <v>7313</v>
      </c>
      <c r="B581" s="379"/>
      <c r="C581" s="378" t="s">
        <v>7314</v>
      </c>
      <c r="D581" s="381" t="s">
        <v>28</v>
      </c>
      <c r="E581" s="383">
        <v>0</v>
      </c>
      <c r="F581" s="383">
        <v>5.48</v>
      </c>
      <c r="G581" s="383">
        <v>5.48</v>
      </c>
    </row>
    <row r="582" spans="1:7" s="352" customFormat="1" x14ac:dyDescent="0.2">
      <c r="A582" s="384" t="s">
        <v>3245</v>
      </c>
      <c r="B582" s="385" t="s">
        <v>443</v>
      </c>
      <c r="C582" s="384"/>
      <c r="D582" s="386"/>
      <c r="E582" s="387"/>
      <c r="F582" s="387"/>
      <c r="G582" s="387"/>
    </row>
    <row r="583" spans="1:7" s="352" customFormat="1" ht="25.5" x14ac:dyDescent="0.2">
      <c r="A583" s="378" t="s">
        <v>3246</v>
      </c>
      <c r="B583" s="379"/>
      <c r="C583" s="378" t="s">
        <v>444</v>
      </c>
      <c r="D583" s="381" t="s">
        <v>28</v>
      </c>
      <c r="E583" s="383">
        <v>60.51</v>
      </c>
      <c r="F583" s="383">
        <v>41.89</v>
      </c>
      <c r="G583" s="383">
        <v>102.4</v>
      </c>
    </row>
    <row r="584" spans="1:7" s="352" customFormat="1" ht="25.5" x14ac:dyDescent="0.2">
      <c r="A584" s="378" t="s">
        <v>3247</v>
      </c>
      <c r="B584" s="379"/>
      <c r="C584" s="378" t="s">
        <v>445</v>
      </c>
      <c r="D584" s="381" t="s">
        <v>28</v>
      </c>
      <c r="E584" s="383">
        <v>64.08</v>
      </c>
      <c r="F584" s="383">
        <v>41.89</v>
      </c>
      <c r="G584" s="383">
        <v>105.97</v>
      </c>
    </row>
    <row r="585" spans="1:7" s="352" customFormat="1" ht="25.5" x14ac:dyDescent="0.2">
      <c r="A585" s="378" t="s">
        <v>3248</v>
      </c>
      <c r="B585" s="379"/>
      <c r="C585" s="378" t="s">
        <v>446</v>
      </c>
      <c r="D585" s="381" t="s">
        <v>28</v>
      </c>
      <c r="E585" s="383">
        <v>55.11</v>
      </c>
      <c r="F585" s="383">
        <v>74.81</v>
      </c>
      <c r="G585" s="383">
        <v>129.91999999999999</v>
      </c>
    </row>
    <row r="586" spans="1:7" ht="25.5" x14ac:dyDescent="0.2">
      <c r="A586" s="378" t="s">
        <v>3249</v>
      </c>
      <c r="B586" s="379"/>
      <c r="C586" s="378" t="s">
        <v>447</v>
      </c>
      <c r="D586" s="381" t="s">
        <v>28</v>
      </c>
      <c r="E586" s="383">
        <v>37.729999999999997</v>
      </c>
      <c r="F586" s="383">
        <v>40.4</v>
      </c>
      <c r="G586" s="383">
        <v>78.13</v>
      </c>
    </row>
    <row r="587" spans="1:7" s="352" customFormat="1" ht="25.5" x14ac:dyDescent="0.2">
      <c r="A587" s="378" t="s">
        <v>3250</v>
      </c>
      <c r="B587" s="379"/>
      <c r="C587" s="378" t="s">
        <v>448</v>
      </c>
      <c r="D587" s="381" t="s">
        <v>28</v>
      </c>
      <c r="E587" s="383">
        <v>22.01</v>
      </c>
      <c r="F587" s="383">
        <v>32.92</v>
      </c>
      <c r="G587" s="383">
        <v>54.93</v>
      </c>
    </row>
    <row r="588" spans="1:7" s="352" customFormat="1" x14ac:dyDescent="0.2">
      <c r="A588" s="378" t="s">
        <v>3251</v>
      </c>
      <c r="B588" s="379"/>
      <c r="C588" s="378" t="s">
        <v>7315</v>
      </c>
      <c r="D588" s="381" t="s">
        <v>28</v>
      </c>
      <c r="E588" s="383">
        <v>60.27</v>
      </c>
      <c r="F588" s="383">
        <v>65.459999999999994</v>
      </c>
      <c r="G588" s="383">
        <v>125.73</v>
      </c>
    </row>
    <row r="589" spans="1:7" s="352" customFormat="1" ht="38.25" x14ac:dyDescent="0.2">
      <c r="A589" s="378" t="s">
        <v>3252</v>
      </c>
      <c r="B589" s="379"/>
      <c r="C589" s="378" t="s">
        <v>3253</v>
      </c>
      <c r="D589" s="381" t="s">
        <v>28</v>
      </c>
      <c r="E589" s="383">
        <v>47.44</v>
      </c>
      <c r="F589" s="383">
        <v>25.77</v>
      </c>
      <c r="G589" s="383">
        <v>73.209999999999994</v>
      </c>
    </row>
    <row r="590" spans="1:7" s="352" customFormat="1" ht="25.5" x14ac:dyDescent="0.2">
      <c r="A590" s="378" t="s">
        <v>3254</v>
      </c>
      <c r="B590" s="379"/>
      <c r="C590" s="378" t="s">
        <v>3255</v>
      </c>
      <c r="D590" s="381" t="s">
        <v>28</v>
      </c>
      <c r="E590" s="383">
        <v>47.44</v>
      </c>
      <c r="F590" s="383">
        <v>45.94</v>
      </c>
      <c r="G590" s="383">
        <v>93.38</v>
      </c>
    </row>
    <row r="591" spans="1:7" s="352" customFormat="1" ht="38.25" x14ac:dyDescent="0.2">
      <c r="A591" s="378" t="s">
        <v>3256</v>
      </c>
      <c r="B591" s="379"/>
      <c r="C591" s="378" t="s">
        <v>3257</v>
      </c>
      <c r="D591" s="381" t="s">
        <v>28</v>
      </c>
      <c r="E591" s="383">
        <v>30.46</v>
      </c>
      <c r="F591" s="383">
        <v>78.86</v>
      </c>
      <c r="G591" s="383">
        <v>109.32</v>
      </c>
    </row>
    <row r="592" spans="1:7" s="352" customFormat="1" x14ac:dyDescent="0.2">
      <c r="A592" s="384" t="s">
        <v>3258</v>
      </c>
      <c r="B592" s="385" t="s">
        <v>449</v>
      </c>
      <c r="C592" s="384"/>
      <c r="D592" s="386"/>
      <c r="E592" s="387"/>
      <c r="F592" s="387"/>
      <c r="G592" s="387"/>
    </row>
    <row r="593" spans="1:7" s="352" customFormat="1" ht="25.5" x14ac:dyDescent="0.2">
      <c r="A593" s="378" t="s">
        <v>3259</v>
      </c>
      <c r="B593" s="379"/>
      <c r="C593" s="378" t="s">
        <v>450</v>
      </c>
      <c r="D593" s="381" t="s">
        <v>46</v>
      </c>
      <c r="E593" s="383">
        <v>74.12</v>
      </c>
      <c r="F593" s="383">
        <v>7.1</v>
      </c>
      <c r="G593" s="383">
        <v>81.22</v>
      </c>
    </row>
    <row r="594" spans="1:7" s="352" customFormat="1" ht="25.5" x14ac:dyDescent="0.2">
      <c r="A594" s="378" t="s">
        <v>3260</v>
      </c>
      <c r="B594" s="379"/>
      <c r="C594" s="378" t="s">
        <v>451</v>
      </c>
      <c r="D594" s="381" t="s">
        <v>46</v>
      </c>
      <c r="E594" s="383">
        <v>90.68</v>
      </c>
      <c r="F594" s="383">
        <v>7.1</v>
      </c>
      <c r="G594" s="383">
        <v>97.78</v>
      </c>
    </row>
    <row r="595" spans="1:7" s="352" customFormat="1" ht="25.5" x14ac:dyDescent="0.2">
      <c r="A595" s="378" t="s">
        <v>3261</v>
      </c>
      <c r="B595" s="379"/>
      <c r="C595" s="378" t="s">
        <v>452</v>
      </c>
      <c r="D595" s="381" t="s">
        <v>46</v>
      </c>
      <c r="E595" s="383">
        <v>111.28</v>
      </c>
      <c r="F595" s="383">
        <v>7.1</v>
      </c>
      <c r="G595" s="383">
        <v>118.38</v>
      </c>
    </row>
    <row r="596" spans="1:7" ht="25.5" x14ac:dyDescent="0.2">
      <c r="A596" s="378" t="s">
        <v>3262</v>
      </c>
      <c r="B596" s="379"/>
      <c r="C596" s="378" t="s">
        <v>453</v>
      </c>
      <c r="D596" s="381" t="s">
        <v>46</v>
      </c>
      <c r="E596" s="383">
        <v>130.01</v>
      </c>
      <c r="F596" s="383">
        <v>7.1</v>
      </c>
      <c r="G596" s="383">
        <v>137.11000000000001</v>
      </c>
    </row>
    <row r="597" spans="1:7" s="352" customFormat="1" ht="25.5" x14ac:dyDescent="0.2">
      <c r="A597" s="378" t="s">
        <v>3263</v>
      </c>
      <c r="B597" s="379"/>
      <c r="C597" s="378" t="s">
        <v>454</v>
      </c>
      <c r="D597" s="381" t="s">
        <v>46</v>
      </c>
      <c r="E597" s="383">
        <v>138.55000000000001</v>
      </c>
      <c r="F597" s="383">
        <v>7.1</v>
      </c>
      <c r="G597" s="383">
        <v>145.65</v>
      </c>
    </row>
    <row r="598" spans="1:7" s="352" customFormat="1" x14ac:dyDescent="0.2">
      <c r="A598" s="384" t="s">
        <v>3264</v>
      </c>
      <c r="B598" s="385" t="s">
        <v>3265</v>
      </c>
      <c r="C598" s="384"/>
      <c r="D598" s="386"/>
      <c r="E598" s="387"/>
      <c r="F598" s="387"/>
      <c r="G598" s="387"/>
    </row>
    <row r="599" spans="1:7" s="352" customFormat="1" ht="38.25" x14ac:dyDescent="0.2">
      <c r="A599" s="378" t="s">
        <v>3266</v>
      </c>
      <c r="B599" s="379"/>
      <c r="C599" s="378" t="s">
        <v>3267</v>
      </c>
      <c r="D599" s="381" t="s">
        <v>53</v>
      </c>
      <c r="E599" s="383">
        <v>250.55</v>
      </c>
      <c r="F599" s="383">
        <v>52.37</v>
      </c>
      <c r="G599" s="383">
        <v>302.92</v>
      </c>
    </row>
    <row r="600" spans="1:7" s="352" customFormat="1" x14ac:dyDescent="0.2">
      <c r="A600" s="388" t="s">
        <v>3268</v>
      </c>
      <c r="B600" s="388" t="s">
        <v>3269</v>
      </c>
      <c r="C600" s="389"/>
      <c r="D600" s="390"/>
      <c r="E600" s="391"/>
      <c r="F600" s="391"/>
      <c r="G600" s="391"/>
    </row>
    <row r="601" spans="1:7" s="352" customFormat="1" x14ac:dyDescent="0.2">
      <c r="A601" s="369" t="s">
        <v>3270</v>
      </c>
      <c r="B601" s="369" t="s">
        <v>455</v>
      </c>
      <c r="C601" s="370"/>
      <c r="D601" s="392"/>
      <c r="E601" s="393"/>
      <c r="F601" s="393"/>
      <c r="G601" s="393"/>
    </row>
    <row r="602" spans="1:7" ht="25.5" x14ac:dyDescent="0.2">
      <c r="A602" s="378" t="s">
        <v>3271</v>
      </c>
      <c r="B602" s="379"/>
      <c r="C602" s="378" t="s">
        <v>456</v>
      </c>
      <c r="D602" s="381" t="s">
        <v>189</v>
      </c>
      <c r="E602" s="383">
        <v>5.33</v>
      </c>
      <c r="F602" s="383">
        <v>1.73</v>
      </c>
      <c r="G602" s="383">
        <v>7.06</v>
      </c>
    </row>
    <row r="603" spans="1:7" s="352" customFormat="1" ht="25.5" x14ac:dyDescent="0.2">
      <c r="A603" s="378" t="s">
        <v>3272</v>
      </c>
      <c r="B603" s="379"/>
      <c r="C603" s="378" t="s">
        <v>7316</v>
      </c>
      <c r="D603" s="381" t="s">
        <v>189</v>
      </c>
      <c r="E603" s="383">
        <v>4.83</v>
      </c>
      <c r="F603" s="383">
        <v>1.73</v>
      </c>
      <c r="G603" s="383">
        <v>6.56</v>
      </c>
    </row>
    <row r="604" spans="1:7" ht="25.5" x14ac:dyDescent="0.2">
      <c r="A604" s="378" t="s">
        <v>3273</v>
      </c>
      <c r="B604" s="379"/>
      <c r="C604" s="378" t="s">
        <v>7317</v>
      </c>
      <c r="D604" s="381" t="s">
        <v>189</v>
      </c>
      <c r="E604" s="383">
        <v>5.52</v>
      </c>
      <c r="F604" s="383">
        <v>1.73</v>
      </c>
      <c r="G604" s="383">
        <v>7.25</v>
      </c>
    </row>
    <row r="605" spans="1:7" x14ac:dyDescent="0.2">
      <c r="A605" s="384" t="s">
        <v>3274</v>
      </c>
      <c r="B605" s="385" t="s">
        <v>457</v>
      </c>
      <c r="C605" s="384"/>
      <c r="D605" s="386"/>
      <c r="E605" s="387"/>
      <c r="F605" s="387"/>
      <c r="G605" s="387"/>
    </row>
    <row r="606" spans="1:7" s="352" customFormat="1" x14ac:dyDescent="0.2">
      <c r="A606" s="378" t="s">
        <v>3275</v>
      </c>
      <c r="B606" s="379"/>
      <c r="C606" s="378" t="s">
        <v>458</v>
      </c>
      <c r="D606" s="381" t="s">
        <v>189</v>
      </c>
      <c r="E606" s="383">
        <v>6.28</v>
      </c>
      <c r="F606" s="383">
        <v>0.87</v>
      </c>
      <c r="G606" s="383">
        <v>7.15</v>
      </c>
    </row>
    <row r="607" spans="1:7" s="352" customFormat="1" x14ac:dyDescent="0.2">
      <c r="A607" s="388" t="s">
        <v>3276</v>
      </c>
      <c r="B607" s="388" t="s">
        <v>3277</v>
      </c>
      <c r="C607" s="389"/>
      <c r="D607" s="390"/>
      <c r="E607" s="391"/>
      <c r="F607" s="391"/>
      <c r="G607" s="391"/>
    </row>
    <row r="608" spans="1:7" s="352" customFormat="1" x14ac:dyDescent="0.2">
      <c r="A608" s="369" t="s">
        <v>3278</v>
      </c>
      <c r="B608" s="369" t="s">
        <v>459</v>
      </c>
      <c r="C608" s="370"/>
      <c r="D608" s="392"/>
      <c r="E608" s="393"/>
      <c r="F608" s="393"/>
      <c r="G608" s="393"/>
    </row>
    <row r="609" spans="1:7" x14ac:dyDescent="0.2">
      <c r="A609" s="378" t="s">
        <v>3279</v>
      </c>
      <c r="B609" s="379"/>
      <c r="C609" s="378" t="s">
        <v>8423</v>
      </c>
      <c r="D609" s="381" t="s">
        <v>53</v>
      </c>
      <c r="E609" s="383">
        <v>268.64</v>
      </c>
      <c r="F609" s="383">
        <v>0</v>
      </c>
      <c r="G609" s="383">
        <v>268.64</v>
      </c>
    </row>
    <row r="610" spans="1:7" s="352" customFormat="1" x14ac:dyDescent="0.2">
      <c r="A610" s="378" t="s">
        <v>3280</v>
      </c>
      <c r="B610" s="379"/>
      <c r="C610" s="378" t="s">
        <v>8424</v>
      </c>
      <c r="D610" s="381" t="s">
        <v>53</v>
      </c>
      <c r="E610" s="383">
        <v>279.29000000000002</v>
      </c>
      <c r="F610" s="383">
        <v>0</v>
      </c>
      <c r="G610" s="383">
        <v>279.29000000000002</v>
      </c>
    </row>
    <row r="611" spans="1:7" x14ac:dyDescent="0.2">
      <c r="A611" s="378" t="s">
        <v>3281</v>
      </c>
      <c r="B611" s="379"/>
      <c r="C611" s="378" t="s">
        <v>8425</v>
      </c>
      <c r="D611" s="381" t="s">
        <v>53</v>
      </c>
      <c r="E611" s="383">
        <v>290.36</v>
      </c>
      <c r="F611" s="383">
        <v>0</v>
      </c>
      <c r="G611" s="383">
        <v>290.36</v>
      </c>
    </row>
    <row r="612" spans="1:7" x14ac:dyDescent="0.2">
      <c r="A612" s="378" t="s">
        <v>3282</v>
      </c>
      <c r="B612" s="379"/>
      <c r="C612" s="378" t="s">
        <v>8426</v>
      </c>
      <c r="D612" s="381" t="s">
        <v>53</v>
      </c>
      <c r="E612" s="383">
        <v>301.85000000000002</v>
      </c>
      <c r="F612" s="383">
        <v>0</v>
      </c>
      <c r="G612" s="383">
        <v>301.85000000000002</v>
      </c>
    </row>
    <row r="613" spans="1:7" s="352" customFormat="1" x14ac:dyDescent="0.2">
      <c r="A613" s="378" t="s">
        <v>3283</v>
      </c>
      <c r="B613" s="379"/>
      <c r="C613" s="378" t="s">
        <v>8427</v>
      </c>
      <c r="D613" s="381" t="s">
        <v>53</v>
      </c>
      <c r="E613" s="383">
        <v>313.82</v>
      </c>
      <c r="F613" s="383">
        <v>0</v>
      </c>
      <c r="G613" s="383">
        <v>313.82</v>
      </c>
    </row>
    <row r="614" spans="1:7" s="352" customFormat="1" ht="25.5" x14ac:dyDescent="0.2">
      <c r="A614" s="378" t="s">
        <v>3284</v>
      </c>
      <c r="B614" s="379"/>
      <c r="C614" s="378" t="s">
        <v>8428</v>
      </c>
      <c r="D614" s="381" t="s">
        <v>53</v>
      </c>
      <c r="E614" s="383">
        <v>302.69</v>
      </c>
      <c r="F614" s="383">
        <v>0</v>
      </c>
      <c r="G614" s="383">
        <v>302.69</v>
      </c>
    </row>
    <row r="615" spans="1:7" s="352" customFormat="1" ht="25.5" x14ac:dyDescent="0.2">
      <c r="A615" s="378" t="s">
        <v>3285</v>
      </c>
      <c r="B615" s="379"/>
      <c r="C615" s="378" t="s">
        <v>8429</v>
      </c>
      <c r="D615" s="381" t="s">
        <v>53</v>
      </c>
      <c r="E615" s="383">
        <v>313.37</v>
      </c>
      <c r="F615" s="383">
        <v>0</v>
      </c>
      <c r="G615" s="383">
        <v>313.37</v>
      </c>
    </row>
    <row r="616" spans="1:7" s="352" customFormat="1" ht="25.5" x14ac:dyDescent="0.2">
      <c r="A616" s="378" t="s">
        <v>3286</v>
      </c>
      <c r="B616" s="379"/>
      <c r="C616" s="378" t="s">
        <v>8430</v>
      </c>
      <c r="D616" s="381" t="s">
        <v>53</v>
      </c>
      <c r="E616" s="383">
        <v>324.47000000000003</v>
      </c>
      <c r="F616" s="383">
        <v>0</v>
      </c>
      <c r="G616" s="383">
        <v>324.47000000000003</v>
      </c>
    </row>
    <row r="617" spans="1:7" s="352" customFormat="1" ht="25.5" x14ac:dyDescent="0.2">
      <c r="A617" s="378" t="s">
        <v>3287</v>
      </c>
      <c r="B617" s="379"/>
      <c r="C617" s="378" t="s">
        <v>8431</v>
      </c>
      <c r="D617" s="381" t="s">
        <v>53</v>
      </c>
      <c r="E617" s="383">
        <v>336.02</v>
      </c>
      <c r="F617" s="383">
        <v>0</v>
      </c>
      <c r="G617" s="383">
        <v>336.02</v>
      </c>
    </row>
    <row r="618" spans="1:7" s="352" customFormat="1" ht="25.5" x14ac:dyDescent="0.2">
      <c r="A618" s="378" t="s">
        <v>3288</v>
      </c>
      <c r="B618" s="379"/>
      <c r="C618" s="378" t="s">
        <v>8432</v>
      </c>
      <c r="D618" s="381" t="s">
        <v>53</v>
      </c>
      <c r="E618" s="383">
        <v>348.02</v>
      </c>
      <c r="F618" s="383">
        <v>0</v>
      </c>
      <c r="G618" s="383">
        <v>348.02</v>
      </c>
    </row>
    <row r="619" spans="1:7" s="352" customFormat="1" ht="25.5" x14ac:dyDescent="0.2">
      <c r="A619" s="378" t="s">
        <v>3289</v>
      </c>
      <c r="B619" s="379"/>
      <c r="C619" s="378" t="s">
        <v>8433</v>
      </c>
      <c r="D619" s="381" t="s">
        <v>53</v>
      </c>
      <c r="E619" s="383">
        <v>320.89</v>
      </c>
      <c r="F619" s="383">
        <v>0</v>
      </c>
      <c r="G619" s="383">
        <v>320.89</v>
      </c>
    </row>
    <row r="620" spans="1:7" s="352" customFormat="1" ht="25.5" x14ac:dyDescent="0.2">
      <c r="A620" s="378" t="s">
        <v>3290</v>
      </c>
      <c r="B620" s="379"/>
      <c r="C620" s="378" t="s">
        <v>8434</v>
      </c>
      <c r="D620" s="381" t="s">
        <v>53</v>
      </c>
      <c r="E620" s="383">
        <v>328.37</v>
      </c>
      <c r="F620" s="383">
        <v>0</v>
      </c>
      <c r="G620" s="383">
        <v>328.37</v>
      </c>
    </row>
    <row r="621" spans="1:7" s="352" customFormat="1" x14ac:dyDescent="0.2">
      <c r="A621" s="384" t="s">
        <v>3291</v>
      </c>
      <c r="B621" s="385" t="s">
        <v>460</v>
      </c>
      <c r="C621" s="384"/>
      <c r="D621" s="386"/>
      <c r="E621" s="387"/>
      <c r="F621" s="387"/>
      <c r="G621" s="387"/>
    </row>
    <row r="622" spans="1:7" s="352" customFormat="1" ht="25.5" x14ac:dyDescent="0.2">
      <c r="A622" s="378" t="s">
        <v>3292</v>
      </c>
      <c r="B622" s="379"/>
      <c r="C622" s="378" t="s">
        <v>461</v>
      </c>
      <c r="D622" s="381" t="s">
        <v>53</v>
      </c>
      <c r="E622" s="383">
        <v>276.68</v>
      </c>
      <c r="F622" s="383">
        <v>0</v>
      </c>
      <c r="G622" s="383">
        <v>276.68</v>
      </c>
    </row>
    <row r="623" spans="1:7" s="352" customFormat="1" ht="25.5" x14ac:dyDescent="0.2">
      <c r="A623" s="378" t="s">
        <v>3293</v>
      </c>
      <c r="B623" s="379"/>
      <c r="C623" s="378" t="s">
        <v>462</v>
      </c>
      <c r="D623" s="381" t="s">
        <v>53</v>
      </c>
      <c r="E623" s="383">
        <v>288.69</v>
      </c>
      <c r="F623" s="383">
        <v>0</v>
      </c>
      <c r="G623" s="383">
        <v>288.69</v>
      </c>
    </row>
    <row r="624" spans="1:7" s="352" customFormat="1" ht="25.5" x14ac:dyDescent="0.2">
      <c r="A624" s="378" t="s">
        <v>3294</v>
      </c>
      <c r="B624" s="379"/>
      <c r="C624" s="378" t="s">
        <v>463</v>
      </c>
      <c r="D624" s="381" t="s">
        <v>53</v>
      </c>
      <c r="E624" s="383">
        <v>303.27999999999997</v>
      </c>
      <c r="F624" s="383">
        <v>0</v>
      </c>
      <c r="G624" s="383">
        <v>303.27999999999997</v>
      </c>
    </row>
    <row r="625" spans="1:7" x14ac:dyDescent="0.2">
      <c r="A625" s="384" t="s">
        <v>3295</v>
      </c>
      <c r="B625" s="385" t="s">
        <v>464</v>
      </c>
      <c r="C625" s="384"/>
      <c r="D625" s="386"/>
      <c r="E625" s="387"/>
      <c r="F625" s="387"/>
      <c r="G625" s="387"/>
    </row>
    <row r="626" spans="1:7" s="352" customFormat="1" x14ac:dyDescent="0.2">
      <c r="A626" s="378" t="s">
        <v>3296</v>
      </c>
      <c r="B626" s="379"/>
      <c r="C626" s="378" t="s">
        <v>8435</v>
      </c>
      <c r="D626" s="381" t="s">
        <v>53</v>
      </c>
      <c r="E626" s="383">
        <v>235.23</v>
      </c>
      <c r="F626" s="383">
        <v>81</v>
      </c>
      <c r="G626" s="383">
        <v>316.23</v>
      </c>
    </row>
    <row r="627" spans="1:7" s="352" customFormat="1" x14ac:dyDescent="0.2">
      <c r="A627" s="378" t="s">
        <v>3297</v>
      </c>
      <c r="B627" s="379"/>
      <c r="C627" s="378" t="s">
        <v>8436</v>
      </c>
      <c r="D627" s="381" t="s">
        <v>53</v>
      </c>
      <c r="E627" s="383">
        <v>269.51</v>
      </c>
      <c r="F627" s="383">
        <v>81</v>
      </c>
      <c r="G627" s="383">
        <v>350.51</v>
      </c>
    </row>
    <row r="628" spans="1:7" s="352" customFormat="1" x14ac:dyDescent="0.2">
      <c r="A628" s="384" t="s">
        <v>3298</v>
      </c>
      <c r="B628" s="385" t="s">
        <v>465</v>
      </c>
      <c r="C628" s="384"/>
      <c r="D628" s="386"/>
      <c r="E628" s="387"/>
      <c r="F628" s="387"/>
      <c r="G628" s="387"/>
    </row>
    <row r="629" spans="1:7" ht="25.5" x14ac:dyDescent="0.2">
      <c r="A629" s="378" t="s">
        <v>3299</v>
      </c>
      <c r="B629" s="379"/>
      <c r="C629" s="378" t="s">
        <v>466</v>
      </c>
      <c r="D629" s="381" t="s">
        <v>53</v>
      </c>
      <c r="E629" s="383">
        <v>187.7</v>
      </c>
      <c r="F629" s="383">
        <v>33.75</v>
      </c>
      <c r="G629" s="383">
        <v>221.45</v>
      </c>
    </row>
    <row r="630" spans="1:7" s="352" customFormat="1" ht="25.5" x14ac:dyDescent="0.2">
      <c r="A630" s="378" t="s">
        <v>3300</v>
      </c>
      <c r="B630" s="379"/>
      <c r="C630" s="378" t="s">
        <v>467</v>
      </c>
      <c r="D630" s="381" t="s">
        <v>53</v>
      </c>
      <c r="E630" s="383">
        <v>207.7</v>
      </c>
      <c r="F630" s="383">
        <v>33.75</v>
      </c>
      <c r="G630" s="383">
        <v>241.45</v>
      </c>
    </row>
    <row r="631" spans="1:7" s="352" customFormat="1" ht="25.5" x14ac:dyDescent="0.2">
      <c r="A631" s="378" t="s">
        <v>3301</v>
      </c>
      <c r="B631" s="379"/>
      <c r="C631" s="378" t="s">
        <v>468</v>
      </c>
      <c r="D631" s="381" t="s">
        <v>53</v>
      </c>
      <c r="E631" s="383">
        <v>249.74</v>
      </c>
      <c r="F631" s="383">
        <v>33.75</v>
      </c>
      <c r="G631" s="383">
        <v>283.49</v>
      </c>
    </row>
    <row r="632" spans="1:7" x14ac:dyDescent="0.2">
      <c r="A632" s="384" t="s">
        <v>3302</v>
      </c>
      <c r="B632" s="385" t="s">
        <v>469</v>
      </c>
      <c r="C632" s="384"/>
      <c r="D632" s="386"/>
      <c r="E632" s="387"/>
      <c r="F632" s="387"/>
      <c r="G632" s="387"/>
    </row>
    <row r="633" spans="1:7" s="352" customFormat="1" x14ac:dyDescent="0.2">
      <c r="A633" s="378" t="s">
        <v>3303</v>
      </c>
      <c r="B633" s="379"/>
      <c r="C633" s="378" t="s">
        <v>470</v>
      </c>
      <c r="D633" s="381" t="s">
        <v>53</v>
      </c>
      <c r="E633" s="383">
        <v>50.03</v>
      </c>
      <c r="F633" s="383">
        <v>33.75</v>
      </c>
      <c r="G633" s="383">
        <v>83.78</v>
      </c>
    </row>
    <row r="634" spans="1:7" s="352" customFormat="1" ht="25.5" x14ac:dyDescent="0.2">
      <c r="A634" s="378" t="s">
        <v>3304</v>
      </c>
      <c r="B634" s="379"/>
      <c r="C634" s="378" t="s">
        <v>471</v>
      </c>
      <c r="D634" s="381" t="s">
        <v>53</v>
      </c>
      <c r="E634" s="383">
        <v>3242.03</v>
      </c>
      <c r="F634" s="383">
        <v>37.85</v>
      </c>
      <c r="G634" s="383">
        <v>3279.88</v>
      </c>
    </row>
    <row r="635" spans="1:7" s="352" customFormat="1" x14ac:dyDescent="0.2">
      <c r="A635" s="378" t="s">
        <v>3305</v>
      </c>
      <c r="B635" s="379"/>
      <c r="C635" s="378" t="s">
        <v>472</v>
      </c>
      <c r="D635" s="381" t="s">
        <v>53</v>
      </c>
      <c r="E635" s="383">
        <v>216.33</v>
      </c>
      <c r="F635" s="383">
        <v>37.85</v>
      </c>
      <c r="G635" s="383">
        <v>254.18</v>
      </c>
    </row>
    <row r="636" spans="1:7" ht="38.25" x14ac:dyDescent="0.2">
      <c r="A636" s="378" t="s">
        <v>3306</v>
      </c>
      <c r="B636" s="379"/>
      <c r="C636" s="378" t="s">
        <v>8437</v>
      </c>
      <c r="D636" s="381" t="s">
        <v>53</v>
      </c>
      <c r="E636" s="383">
        <v>215.73</v>
      </c>
      <c r="F636" s="383">
        <v>248.84</v>
      </c>
      <c r="G636" s="383">
        <v>464.57</v>
      </c>
    </row>
    <row r="637" spans="1:7" s="352" customFormat="1" ht="25.5" x14ac:dyDescent="0.2">
      <c r="A637" s="378" t="s">
        <v>3307</v>
      </c>
      <c r="B637" s="379"/>
      <c r="C637" s="378" t="s">
        <v>473</v>
      </c>
      <c r="D637" s="381" t="s">
        <v>53</v>
      </c>
      <c r="E637" s="383">
        <v>1315.28</v>
      </c>
      <c r="F637" s="383">
        <v>455.36</v>
      </c>
      <c r="G637" s="383">
        <v>1770.64</v>
      </c>
    </row>
    <row r="638" spans="1:7" s="352" customFormat="1" x14ac:dyDescent="0.2">
      <c r="A638" s="384" t="s">
        <v>3308</v>
      </c>
      <c r="B638" s="385" t="s">
        <v>474</v>
      </c>
      <c r="C638" s="384"/>
      <c r="D638" s="386"/>
      <c r="E638" s="387"/>
      <c r="F638" s="387"/>
      <c r="G638" s="387"/>
    </row>
    <row r="639" spans="1:7" s="352" customFormat="1" ht="25.5" x14ac:dyDescent="0.2">
      <c r="A639" s="378" t="s">
        <v>3309</v>
      </c>
      <c r="B639" s="379"/>
      <c r="C639" s="378" t="s">
        <v>475</v>
      </c>
      <c r="D639" s="381" t="s">
        <v>53</v>
      </c>
      <c r="E639" s="383">
        <v>0</v>
      </c>
      <c r="F639" s="383">
        <v>56.92</v>
      </c>
      <c r="G639" s="383">
        <v>56.92</v>
      </c>
    </row>
    <row r="640" spans="1:7" s="352" customFormat="1" ht="25.5" x14ac:dyDescent="0.2">
      <c r="A640" s="378" t="s">
        <v>3310</v>
      </c>
      <c r="B640" s="379"/>
      <c r="C640" s="378" t="s">
        <v>476</v>
      </c>
      <c r="D640" s="381" t="s">
        <v>53</v>
      </c>
      <c r="E640" s="383">
        <v>0</v>
      </c>
      <c r="F640" s="383">
        <v>113.84</v>
      </c>
      <c r="G640" s="383">
        <v>113.84</v>
      </c>
    </row>
    <row r="641" spans="1:7" s="352" customFormat="1" ht="25.5" x14ac:dyDescent="0.2">
      <c r="A641" s="378" t="s">
        <v>3311</v>
      </c>
      <c r="B641" s="379"/>
      <c r="C641" s="378" t="s">
        <v>477</v>
      </c>
      <c r="D641" s="381" t="s">
        <v>53</v>
      </c>
      <c r="E641" s="383">
        <v>0</v>
      </c>
      <c r="F641" s="383">
        <v>78.64</v>
      </c>
      <c r="G641" s="383">
        <v>78.64</v>
      </c>
    </row>
    <row r="642" spans="1:7" ht="25.5" x14ac:dyDescent="0.2">
      <c r="A642" s="378" t="s">
        <v>3312</v>
      </c>
      <c r="B642" s="379"/>
      <c r="C642" s="378" t="s">
        <v>478</v>
      </c>
      <c r="D642" s="381" t="s">
        <v>53</v>
      </c>
      <c r="E642" s="383">
        <v>32.24</v>
      </c>
      <c r="F642" s="383">
        <v>86.84</v>
      </c>
      <c r="G642" s="383">
        <v>119.08</v>
      </c>
    </row>
    <row r="643" spans="1:7" s="352" customFormat="1" ht="25.5" x14ac:dyDescent="0.2">
      <c r="A643" s="378" t="s">
        <v>3313</v>
      </c>
      <c r="B643" s="379"/>
      <c r="C643" s="378" t="s">
        <v>479</v>
      </c>
      <c r="D643" s="381" t="s">
        <v>28</v>
      </c>
      <c r="E643" s="383">
        <v>13.52</v>
      </c>
      <c r="F643" s="383">
        <v>0</v>
      </c>
      <c r="G643" s="383">
        <v>13.52</v>
      </c>
    </row>
    <row r="644" spans="1:7" s="352" customFormat="1" x14ac:dyDescent="0.2">
      <c r="A644" s="384" t="s">
        <v>3314</v>
      </c>
      <c r="B644" s="385" t="s">
        <v>7318</v>
      </c>
      <c r="C644" s="384"/>
      <c r="D644" s="386"/>
      <c r="E644" s="387"/>
      <c r="F644" s="387"/>
      <c r="G644" s="387"/>
    </row>
    <row r="645" spans="1:7" s="352" customFormat="1" x14ac:dyDescent="0.2">
      <c r="A645" s="378" t="s">
        <v>3315</v>
      </c>
      <c r="B645" s="379"/>
      <c r="C645" s="378" t="s">
        <v>480</v>
      </c>
      <c r="D645" s="381" t="s">
        <v>53</v>
      </c>
      <c r="E645" s="383">
        <v>99.95</v>
      </c>
      <c r="F645" s="383">
        <v>47.25</v>
      </c>
      <c r="G645" s="383">
        <v>147.19999999999999</v>
      </c>
    </row>
    <row r="646" spans="1:7" s="352" customFormat="1" x14ac:dyDescent="0.2">
      <c r="A646" s="378" t="s">
        <v>3316</v>
      </c>
      <c r="B646" s="379"/>
      <c r="C646" s="378" t="s">
        <v>481</v>
      </c>
      <c r="D646" s="381" t="s">
        <v>53</v>
      </c>
      <c r="E646" s="383">
        <v>92.28</v>
      </c>
      <c r="F646" s="383">
        <v>20.25</v>
      </c>
      <c r="G646" s="383">
        <v>112.53</v>
      </c>
    </row>
    <row r="647" spans="1:7" s="352" customFormat="1" x14ac:dyDescent="0.2">
      <c r="A647" s="378" t="s">
        <v>3317</v>
      </c>
      <c r="B647" s="379"/>
      <c r="C647" s="378" t="s">
        <v>482</v>
      </c>
      <c r="D647" s="381" t="s">
        <v>28</v>
      </c>
      <c r="E647" s="383">
        <v>1.64</v>
      </c>
      <c r="F647" s="383">
        <v>0.41</v>
      </c>
      <c r="G647" s="383">
        <v>2.0499999999999998</v>
      </c>
    </row>
    <row r="648" spans="1:7" ht="25.5" x14ac:dyDescent="0.2">
      <c r="A648" s="378" t="s">
        <v>3318</v>
      </c>
      <c r="B648" s="379"/>
      <c r="C648" s="378" t="s">
        <v>483</v>
      </c>
      <c r="D648" s="381" t="s">
        <v>53</v>
      </c>
      <c r="E648" s="383">
        <v>315.73</v>
      </c>
      <c r="F648" s="383">
        <v>35.22</v>
      </c>
      <c r="G648" s="383">
        <v>350.95</v>
      </c>
    </row>
    <row r="649" spans="1:7" s="352" customFormat="1" ht="25.5" x14ac:dyDescent="0.2">
      <c r="A649" s="378" t="s">
        <v>3319</v>
      </c>
      <c r="B649" s="379"/>
      <c r="C649" s="378" t="s">
        <v>484</v>
      </c>
      <c r="D649" s="381" t="s">
        <v>53</v>
      </c>
      <c r="E649" s="383">
        <v>160.13</v>
      </c>
      <c r="F649" s="383">
        <v>27</v>
      </c>
      <c r="G649" s="383">
        <v>187.13</v>
      </c>
    </row>
    <row r="650" spans="1:7" s="352" customFormat="1" ht="25.5" x14ac:dyDescent="0.2">
      <c r="A650" s="378" t="s">
        <v>3320</v>
      </c>
      <c r="B650" s="379"/>
      <c r="C650" s="378" t="s">
        <v>485</v>
      </c>
      <c r="D650" s="381" t="s">
        <v>53</v>
      </c>
      <c r="E650" s="383">
        <v>0</v>
      </c>
      <c r="F650" s="383">
        <v>27</v>
      </c>
      <c r="G650" s="383">
        <v>27</v>
      </c>
    </row>
    <row r="651" spans="1:7" s="352" customFormat="1" x14ac:dyDescent="0.2">
      <c r="A651" s="378" t="s">
        <v>3321</v>
      </c>
      <c r="B651" s="379"/>
      <c r="C651" s="378" t="s">
        <v>486</v>
      </c>
      <c r="D651" s="381" t="s">
        <v>53</v>
      </c>
      <c r="E651" s="383">
        <v>110.06</v>
      </c>
      <c r="F651" s="383">
        <v>13.5</v>
      </c>
      <c r="G651" s="383">
        <v>123.56</v>
      </c>
    </row>
    <row r="652" spans="1:7" s="352" customFormat="1" x14ac:dyDescent="0.2">
      <c r="A652" s="378" t="s">
        <v>3322</v>
      </c>
      <c r="B652" s="379"/>
      <c r="C652" s="378" t="s">
        <v>487</v>
      </c>
      <c r="D652" s="381" t="s">
        <v>53</v>
      </c>
      <c r="E652" s="383">
        <v>93.16</v>
      </c>
      <c r="F652" s="383">
        <v>40.5</v>
      </c>
      <c r="G652" s="383">
        <v>133.66</v>
      </c>
    </row>
    <row r="653" spans="1:7" s="352" customFormat="1" x14ac:dyDescent="0.2">
      <c r="A653" s="378" t="s">
        <v>3323</v>
      </c>
      <c r="B653" s="379"/>
      <c r="C653" s="378" t="s">
        <v>488</v>
      </c>
      <c r="D653" s="381" t="s">
        <v>53</v>
      </c>
      <c r="E653" s="383">
        <v>99.95</v>
      </c>
      <c r="F653" s="383">
        <v>63.67</v>
      </c>
      <c r="G653" s="383">
        <v>163.62</v>
      </c>
    </row>
    <row r="654" spans="1:7" s="352" customFormat="1" x14ac:dyDescent="0.2">
      <c r="A654" s="378" t="s">
        <v>3324</v>
      </c>
      <c r="B654" s="379"/>
      <c r="C654" s="378" t="s">
        <v>489</v>
      </c>
      <c r="D654" s="381" t="s">
        <v>53</v>
      </c>
      <c r="E654" s="383">
        <v>109.61</v>
      </c>
      <c r="F654" s="383">
        <v>0.14000000000000001</v>
      </c>
      <c r="G654" s="383">
        <v>109.75</v>
      </c>
    </row>
    <row r="655" spans="1:7" s="352" customFormat="1" ht="25.5" x14ac:dyDescent="0.2">
      <c r="A655" s="378" t="s">
        <v>3325</v>
      </c>
      <c r="B655" s="379"/>
      <c r="C655" s="378" t="s">
        <v>490</v>
      </c>
      <c r="D655" s="381" t="s">
        <v>53</v>
      </c>
      <c r="E655" s="383">
        <v>217.4</v>
      </c>
      <c r="F655" s="383">
        <v>10.8</v>
      </c>
      <c r="G655" s="383">
        <v>228.2</v>
      </c>
    </row>
    <row r="656" spans="1:7" s="352" customFormat="1" x14ac:dyDescent="0.2">
      <c r="A656" s="384" t="s">
        <v>3326</v>
      </c>
      <c r="B656" s="385" t="s">
        <v>3327</v>
      </c>
      <c r="C656" s="384"/>
      <c r="D656" s="386"/>
      <c r="E656" s="387"/>
      <c r="F656" s="387"/>
      <c r="G656" s="387"/>
    </row>
    <row r="657" spans="1:7" s="352" customFormat="1" ht="25.5" x14ac:dyDescent="0.2">
      <c r="A657" s="378" t="s">
        <v>3328</v>
      </c>
      <c r="B657" s="379"/>
      <c r="C657" s="378" t="s">
        <v>491</v>
      </c>
      <c r="D657" s="381" t="s">
        <v>28</v>
      </c>
      <c r="E657" s="383">
        <v>1.02</v>
      </c>
      <c r="F657" s="383">
        <v>3.38</v>
      </c>
      <c r="G657" s="383">
        <v>4.4000000000000004</v>
      </c>
    </row>
    <row r="658" spans="1:7" s="352" customFormat="1" ht="25.5" x14ac:dyDescent="0.2">
      <c r="A658" s="378" t="s">
        <v>3329</v>
      </c>
      <c r="B658" s="379"/>
      <c r="C658" s="378" t="s">
        <v>492</v>
      </c>
      <c r="D658" s="381" t="s">
        <v>46</v>
      </c>
      <c r="E658" s="383">
        <v>11.95</v>
      </c>
      <c r="F658" s="383">
        <v>0</v>
      </c>
      <c r="G658" s="383">
        <v>11.95</v>
      </c>
    </row>
    <row r="659" spans="1:7" s="352" customFormat="1" x14ac:dyDescent="0.2">
      <c r="A659" s="378" t="s">
        <v>3330</v>
      </c>
      <c r="B659" s="379"/>
      <c r="C659" s="378" t="s">
        <v>493</v>
      </c>
      <c r="D659" s="381" t="s">
        <v>28</v>
      </c>
      <c r="E659" s="383">
        <v>2.4</v>
      </c>
      <c r="F659" s="383">
        <v>3.38</v>
      </c>
      <c r="G659" s="383">
        <v>5.78</v>
      </c>
    </row>
    <row r="660" spans="1:7" ht="25.5" x14ac:dyDescent="0.2">
      <c r="A660" s="378" t="s">
        <v>3331</v>
      </c>
      <c r="B660" s="379"/>
      <c r="C660" s="378" t="s">
        <v>494</v>
      </c>
      <c r="D660" s="381" t="s">
        <v>53</v>
      </c>
      <c r="E660" s="383">
        <v>6668.11</v>
      </c>
      <c r="F660" s="383">
        <v>1172</v>
      </c>
      <c r="G660" s="383">
        <v>7840.11</v>
      </c>
    </row>
    <row r="661" spans="1:7" s="352" customFormat="1" ht="25.5" x14ac:dyDescent="0.2">
      <c r="A661" s="378" t="s">
        <v>3332</v>
      </c>
      <c r="B661" s="379"/>
      <c r="C661" s="378" t="s">
        <v>495</v>
      </c>
      <c r="D661" s="381" t="s">
        <v>46</v>
      </c>
      <c r="E661" s="383">
        <v>87.88</v>
      </c>
      <c r="F661" s="383">
        <v>89.76</v>
      </c>
      <c r="G661" s="383">
        <v>177.64</v>
      </c>
    </row>
    <row r="662" spans="1:7" s="352" customFormat="1" x14ac:dyDescent="0.2">
      <c r="A662" s="388" t="s">
        <v>3333</v>
      </c>
      <c r="B662" s="388" t="s">
        <v>3334</v>
      </c>
      <c r="C662" s="389"/>
      <c r="D662" s="390"/>
      <c r="E662" s="391"/>
      <c r="F662" s="391"/>
      <c r="G662" s="391"/>
    </row>
    <row r="663" spans="1:7" s="352" customFormat="1" x14ac:dyDescent="0.2">
      <c r="A663" s="369" t="s">
        <v>3335</v>
      </c>
      <c r="B663" s="369" t="s">
        <v>496</v>
      </c>
      <c r="C663" s="370"/>
      <c r="D663" s="392"/>
      <c r="E663" s="393"/>
      <c r="F663" s="393"/>
      <c r="G663" s="393"/>
    </row>
    <row r="664" spans="1:7" s="352" customFormat="1" ht="25.5" x14ac:dyDescent="0.2">
      <c r="A664" s="378" t="s">
        <v>3336</v>
      </c>
      <c r="B664" s="379"/>
      <c r="C664" s="378" t="s">
        <v>497</v>
      </c>
      <c r="D664" s="381" t="s">
        <v>46</v>
      </c>
      <c r="E664" s="383">
        <v>12.93</v>
      </c>
      <c r="F664" s="383">
        <v>31.51</v>
      </c>
      <c r="G664" s="383">
        <v>44.44</v>
      </c>
    </row>
    <row r="665" spans="1:7" s="352" customFormat="1" ht="25.5" x14ac:dyDescent="0.2">
      <c r="A665" s="378" t="s">
        <v>3337</v>
      </c>
      <c r="B665" s="379"/>
      <c r="C665" s="378" t="s">
        <v>498</v>
      </c>
      <c r="D665" s="381" t="s">
        <v>46</v>
      </c>
      <c r="E665" s="383">
        <v>17.84</v>
      </c>
      <c r="F665" s="383">
        <v>33.74</v>
      </c>
      <c r="G665" s="383">
        <v>51.58</v>
      </c>
    </row>
    <row r="666" spans="1:7" ht="25.5" x14ac:dyDescent="0.2">
      <c r="A666" s="378" t="s">
        <v>3338</v>
      </c>
      <c r="B666" s="379"/>
      <c r="C666" s="378" t="s">
        <v>499</v>
      </c>
      <c r="D666" s="381" t="s">
        <v>46</v>
      </c>
      <c r="E666" s="383">
        <v>25.13</v>
      </c>
      <c r="F666" s="383">
        <v>36.78</v>
      </c>
      <c r="G666" s="383">
        <v>61.91</v>
      </c>
    </row>
    <row r="667" spans="1:7" x14ac:dyDescent="0.2">
      <c r="A667" s="384" t="s">
        <v>3339</v>
      </c>
      <c r="B667" s="385" t="s">
        <v>500</v>
      </c>
      <c r="C667" s="384"/>
      <c r="D667" s="386"/>
      <c r="E667" s="387"/>
      <c r="F667" s="387"/>
      <c r="G667" s="387"/>
    </row>
    <row r="668" spans="1:7" s="352" customFormat="1" ht="38.25" x14ac:dyDescent="0.2">
      <c r="A668" s="378" t="s">
        <v>3340</v>
      </c>
      <c r="B668" s="379"/>
      <c r="C668" s="378" t="s">
        <v>3341</v>
      </c>
      <c r="D668" s="381" t="s">
        <v>27</v>
      </c>
      <c r="E668" s="383">
        <v>7690.35</v>
      </c>
      <c r="F668" s="383">
        <v>0</v>
      </c>
      <c r="G668" s="383">
        <v>7690.35</v>
      </c>
    </row>
    <row r="669" spans="1:7" s="352" customFormat="1" x14ac:dyDescent="0.2">
      <c r="A669" s="378" t="s">
        <v>3342</v>
      </c>
      <c r="B669" s="379"/>
      <c r="C669" s="378" t="s">
        <v>501</v>
      </c>
      <c r="D669" s="381" t="s">
        <v>46</v>
      </c>
      <c r="E669" s="383">
        <v>58.99</v>
      </c>
      <c r="F669" s="383">
        <v>1.35</v>
      </c>
      <c r="G669" s="383">
        <v>60.34</v>
      </c>
    </row>
    <row r="670" spans="1:7" s="352" customFormat="1" x14ac:dyDescent="0.2">
      <c r="A670" s="378" t="s">
        <v>3343</v>
      </c>
      <c r="B670" s="379"/>
      <c r="C670" s="378" t="s">
        <v>502</v>
      </c>
      <c r="D670" s="381" t="s">
        <v>46</v>
      </c>
      <c r="E670" s="383">
        <v>66.33</v>
      </c>
      <c r="F670" s="383">
        <v>1.35</v>
      </c>
      <c r="G670" s="383">
        <v>67.680000000000007</v>
      </c>
    </row>
    <row r="671" spans="1:7" x14ac:dyDescent="0.2">
      <c r="A671" s="378" t="s">
        <v>3344</v>
      </c>
      <c r="B671" s="379"/>
      <c r="C671" s="378" t="s">
        <v>503</v>
      </c>
      <c r="D671" s="381" t="s">
        <v>46</v>
      </c>
      <c r="E671" s="383">
        <v>82.46</v>
      </c>
      <c r="F671" s="383">
        <v>1.35</v>
      </c>
      <c r="G671" s="383">
        <v>83.81</v>
      </c>
    </row>
    <row r="672" spans="1:7" s="352" customFormat="1" x14ac:dyDescent="0.2">
      <c r="A672" s="378" t="s">
        <v>3345</v>
      </c>
      <c r="B672" s="379"/>
      <c r="C672" s="378" t="s">
        <v>504</v>
      </c>
      <c r="D672" s="381" t="s">
        <v>46</v>
      </c>
      <c r="E672" s="383">
        <v>91.94</v>
      </c>
      <c r="F672" s="383">
        <v>1.35</v>
      </c>
      <c r="G672" s="383">
        <v>93.29</v>
      </c>
    </row>
    <row r="673" spans="1:7" s="352" customFormat="1" x14ac:dyDescent="0.2">
      <c r="A673" s="378" t="s">
        <v>3346</v>
      </c>
      <c r="B673" s="379"/>
      <c r="C673" s="378" t="s">
        <v>505</v>
      </c>
      <c r="D673" s="381" t="s">
        <v>46</v>
      </c>
      <c r="E673" s="383">
        <v>128.22</v>
      </c>
      <c r="F673" s="383">
        <v>1.35</v>
      </c>
      <c r="G673" s="383">
        <v>129.57</v>
      </c>
    </row>
    <row r="674" spans="1:7" s="352" customFormat="1" x14ac:dyDescent="0.2">
      <c r="A674" s="378" t="s">
        <v>3347</v>
      </c>
      <c r="B674" s="379"/>
      <c r="C674" s="378" t="s">
        <v>506</v>
      </c>
      <c r="D674" s="381" t="s">
        <v>46</v>
      </c>
      <c r="E674" s="383">
        <v>130.62</v>
      </c>
      <c r="F674" s="383">
        <v>1.35</v>
      </c>
      <c r="G674" s="383">
        <v>131.97</v>
      </c>
    </row>
    <row r="675" spans="1:7" s="352" customFormat="1" x14ac:dyDescent="0.2">
      <c r="A675" s="384" t="s">
        <v>3348</v>
      </c>
      <c r="B675" s="385" t="s">
        <v>507</v>
      </c>
      <c r="C675" s="384"/>
      <c r="D675" s="386"/>
      <c r="E675" s="387"/>
      <c r="F675" s="387"/>
      <c r="G675" s="387"/>
    </row>
    <row r="676" spans="1:7" s="352" customFormat="1" ht="38.25" x14ac:dyDescent="0.2">
      <c r="A676" s="378" t="s">
        <v>3349</v>
      </c>
      <c r="B676" s="379"/>
      <c r="C676" s="378" t="s">
        <v>3350</v>
      </c>
      <c r="D676" s="381" t="s">
        <v>27</v>
      </c>
      <c r="E676" s="383">
        <v>1610.83</v>
      </c>
      <c r="F676" s="383">
        <v>0</v>
      </c>
      <c r="G676" s="383">
        <v>1610.83</v>
      </c>
    </row>
    <row r="677" spans="1:7" s="352" customFormat="1" ht="25.5" x14ac:dyDescent="0.2">
      <c r="A677" s="378" t="s">
        <v>3351</v>
      </c>
      <c r="B677" s="379"/>
      <c r="C677" s="378" t="s">
        <v>508</v>
      </c>
      <c r="D677" s="381" t="s">
        <v>46</v>
      </c>
      <c r="E677" s="383">
        <v>25.76</v>
      </c>
      <c r="F677" s="383">
        <v>9.98</v>
      </c>
      <c r="G677" s="383">
        <v>35.74</v>
      </c>
    </row>
    <row r="678" spans="1:7" s="352" customFormat="1" ht="25.5" x14ac:dyDescent="0.2">
      <c r="A678" s="378" t="s">
        <v>3352</v>
      </c>
      <c r="B678" s="379"/>
      <c r="C678" s="378" t="s">
        <v>509</v>
      </c>
      <c r="D678" s="381" t="s">
        <v>46</v>
      </c>
      <c r="E678" s="383">
        <v>33.79</v>
      </c>
      <c r="F678" s="383">
        <v>14.42</v>
      </c>
      <c r="G678" s="383">
        <v>48.21</v>
      </c>
    </row>
    <row r="679" spans="1:7" ht="25.5" x14ac:dyDescent="0.2">
      <c r="A679" s="378" t="s">
        <v>3353</v>
      </c>
      <c r="B679" s="379"/>
      <c r="C679" s="378" t="s">
        <v>510</v>
      </c>
      <c r="D679" s="381" t="s">
        <v>46</v>
      </c>
      <c r="E679" s="383">
        <v>44.04</v>
      </c>
      <c r="F679" s="383">
        <v>19.75</v>
      </c>
      <c r="G679" s="383">
        <v>63.79</v>
      </c>
    </row>
    <row r="680" spans="1:7" s="352" customFormat="1" ht="25.5" x14ac:dyDescent="0.2">
      <c r="A680" s="378" t="s">
        <v>3354</v>
      </c>
      <c r="B680" s="379"/>
      <c r="C680" s="378" t="s">
        <v>511</v>
      </c>
      <c r="D680" s="381" t="s">
        <v>46</v>
      </c>
      <c r="E680" s="383">
        <v>56.41</v>
      </c>
      <c r="F680" s="383">
        <v>26.14</v>
      </c>
      <c r="G680" s="383">
        <v>82.55</v>
      </c>
    </row>
    <row r="681" spans="1:7" s="352" customFormat="1" x14ac:dyDescent="0.2">
      <c r="A681" s="384" t="s">
        <v>3355</v>
      </c>
      <c r="B681" s="385" t="s">
        <v>512</v>
      </c>
      <c r="C681" s="384"/>
      <c r="D681" s="386"/>
      <c r="E681" s="387"/>
      <c r="F681" s="387"/>
      <c r="G681" s="387"/>
    </row>
    <row r="682" spans="1:7" s="352" customFormat="1" ht="38.25" x14ac:dyDescent="0.2">
      <c r="A682" s="378" t="s">
        <v>3356</v>
      </c>
      <c r="B682" s="379"/>
      <c r="C682" s="378" t="s">
        <v>3357</v>
      </c>
      <c r="D682" s="381" t="s">
        <v>27</v>
      </c>
      <c r="E682" s="383">
        <v>1747.43</v>
      </c>
      <c r="F682" s="383">
        <v>0</v>
      </c>
      <c r="G682" s="383">
        <v>1747.43</v>
      </c>
    </row>
    <row r="683" spans="1:7" s="352" customFormat="1" ht="25.5" x14ac:dyDescent="0.2">
      <c r="A683" s="378" t="s">
        <v>3358</v>
      </c>
      <c r="B683" s="379"/>
      <c r="C683" s="378" t="s">
        <v>513</v>
      </c>
      <c r="D683" s="381" t="s">
        <v>46</v>
      </c>
      <c r="E683" s="383">
        <v>44.41</v>
      </c>
      <c r="F683" s="383">
        <v>8.4</v>
      </c>
      <c r="G683" s="383">
        <v>52.81</v>
      </c>
    </row>
    <row r="684" spans="1:7" s="352" customFormat="1" ht="25.5" x14ac:dyDescent="0.2">
      <c r="A684" s="378" t="s">
        <v>3359</v>
      </c>
      <c r="B684" s="379"/>
      <c r="C684" s="378" t="s">
        <v>514</v>
      </c>
      <c r="D684" s="381" t="s">
        <v>46</v>
      </c>
      <c r="E684" s="383">
        <v>55.07</v>
      </c>
      <c r="F684" s="383">
        <v>12.14</v>
      </c>
      <c r="G684" s="383">
        <v>67.209999999999994</v>
      </c>
    </row>
    <row r="685" spans="1:7" ht="25.5" x14ac:dyDescent="0.2">
      <c r="A685" s="378" t="s">
        <v>3360</v>
      </c>
      <c r="B685" s="379"/>
      <c r="C685" s="378" t="s">
        <v>515</v>
      </c>
      <c r="D685" s="381" t="s">
        <v>46</v>
      </c>
      <c r="E685" s="383">
        <v>71.33</v>
      </c>
      <c r="F685" s="383">
        <v>16.52</v>
      </c>
      <c r="G685" s="383">
        <v>87.85</v>
      </c>
    </row>
    <row r="686" spans="1:7" s="352" customFormat="1" ht="25.5" x14ac:dyDescent="0.2">
      <c r="A686" s="378" t="s">
        <v>3361</v>
      </c>
      <c r="B686" s="379"/>
      <c r="C686" s="378" t="s">
        <v>516</v>
      </c>
      <c r="D686" s="381" t="s">
        <v>46</v>
      </c>
      <c r="E686" s="383">
        <v>111.24</v>
      </c>
      <c r="F686" s="383">
        <v>21.55</v>
      </c>
      <c r="G686" s="383">
        <v>132.79</v>
      </c>
    </row>
    <row r="687" spans="1:7" s="352" customFormat="1" x14ac:dyDescent="0.2">
      <c r="A687" s="384" t="s">
        <v>3362</v>
      </c>
      <c r="B687" s="385" t="s">
        <v>517</v>
      </c>
      <c r="C687" s="384"/>
      <c r="D687" s="386"/>
      <c r="E687" s="387"/>
      <c r="F687" s="387"/>
      <c r="G687" s="387"/>
    </row>
    <row r="688" spans="1:7" s="352" customFormat="1" ht="38.25" x14ac:dyDescent="0.2">
      <c r="A688" s="378" t="s">
        <v>3363</v>
      </c>
      <c r="B688" s="379"/>
      <c r="C688" s="378" t="s">
        <v>3364</v>
      </c>
      <c r="D688" s="381" t="s">
        <v>27</v>
      </c>
      <c r="E688" s="383">
        <v>14855.63</v>
      </c>
      <c r="F688" s="383">
        <v>0</v>
      </c>
      <c r="G688" s="383">
        <v>14855.63</v>
      </c>
    </row>
    <row r="689" spans="1:7" s="352" customFormat="1" ht="25.5" x14ac:dyDescent="0.2">
      <c r="A689" s="378" t="s">
        <v>3365</v>
      </c>
      <c r="B689" s="379"/>
      <c r="C689" s="378" t="s">
        <v>518</v>
      </c>
      <c r="D689" s="381" t="s">
        <v>46</v>
      </c>
      <c r="E689" s="383">
        <v>136.26</v>
      </c>
      <c r="F689" s="383">
        <v>6.12</v>
      </c>
      <c r="G689" s="383">
        <v>142.38</v>
      </c>
    </row>
    <row r="690" spans="1:7" s="352" customFormat="1" ht="25.5" x14ac:dyDescent="0.2">
      <c r="A690" s="378" t="s">
        <v>3366</v>
      </c>
      <c r="B690" s="379"/>
      <c r="C690" s="378" t="s">
        <v>519</v>
      </c>
      <c r="D690" s="381" t="s">
        <v>46</v>
      </c>
      <c r="E690" s="383">
        <v>146.91999999999999</v>
      </c>
      <c r="F690" s="383">
        <v>7.67</v>
      </c>
      <c r="G690" s="383">
        <v>154.59</v>
      </c>
    </row>
    <row r="691" spans="1:7" ht="25.5" x14ac:dyDescent="0.2">
      <c r="A691" s="378" t="s">
        <v>3367</v>
      </c>
      <c r="B691" s="379"/>
      <c r="C691" s="378" t="s">
        <v>520</v>
      </c>
      <c r="D691" s="381" t="s">
        <v>46</v>
      </c>
      <c r="E691" s="383">
        <v>166.28</v>
      </c>
      <c r="F691" s="383">
        <v>11.59</v>
      </c>
      <c r="G691" s="383">
        <v>177.87</v>
      </c>
    </row>
    <row r="692" spans="1:7" s="352" customFormat="1" ht="25.5" x14ac:dyDescent="0.2">
      <c r="A692" s="378" t="s">
        <v>3368</v>
      </c>
      <c r="B692" s="379"/>
      <c r="C692" s="378" t="s">
        <v>521</v>
      </c>
      <c r="D692" s="381" t="s">
        <v>46</v>
      </c>
      <c r="E692" s="383">
        <v>190.73</v>
      </c>
      <c r="F692" s="383">
        <v>16.23</v>
      </c>
      <c r="G692" s="383">
        <v>206.96</v>
      </c>
    </row>
    <row r="693" spans="1:7" s="352" customFormat="1" ht="25.5" x14ac:dyDescent="0.2">
      <c r="A693" s="378" t="s">
        <v>3369</v>
      </c>
      <c r="B693" s="379"/>
      <c r="C693" s="378" t="s">
        <v>522</v>
      </c>
      <c r="D693" s="381" t="s">
        <v>46</v>
      </c>
      <c r="E693" s="383">
        <v>233.32</v>
      </c>
      <c r="F693" s="383">
        <v>24.8</v>
      </c>
      <c r="G693" s="383">
        <v>258.12</v>
      </c>
    </row>
    <row r="694" spans="1:7" s="352" customFormat="1" ht="25.5" x14ac:dyDescent="0.2">
      <c r="A694" s="378" t="s">
        <v>3370</v>
      </c>
      <c r="B694" s="379"/>
      <c r="C694" s="378" t="s">
        <v>523</v>
      </c>
      <c r="D694" s="381" t="s">
        <v>46</v>
      </c>
      <c r="E694" s="383">
        <v>273.10000000000002</v>
      </c>
      <c r="F694" s="383">
        <v>29.06</v>
      </c>
      <c r="G694" s="383">
        <v>302.16000000000003</v>
      </c>
    </row>
    <row r="695" spans="1:7" s="352" customFormat="1" ht="25.5" x14ac:dyDescent="0.2">
      <c r="A695" s="378" t="s">
        <v>3371</v>
      </c>
      <c r="B695" s="379"/>
      <c r="C695" s="378" t="s">
        <v>524</v>
      </c>
      <c r="D695" s="381" t="s">
        <v>46</v>
      </c>
      <c r="E695" s="383">
        <v>323.14999999999998</v>
      </c>
      <c r="F695" s="383">
        <v>34.380000000000003</v>
      </c>
      <c r="G695" s="383">
        <v>357.53</v>
      </c>
    </row>
    <row r="696" spans="1:7" s="352" customFormat="1" ht="25.5" x14ac:dyDescent="0.2">
      <c r="A696" s="378" t="s">
        <v>3372</v>
      </c>
      <c r="B696" s="379"/>
      <c r="C696" s="378" t="s">
        <v>525</v>
      </c>
      <c r="D696" s="381" t="s">
        <v>46</v>
      </c>
      <c r="E696" s="383">
        <v>397.25</v>
      </c>
      <c r="F696" s="383">
        <v>29.06</v>
      </c>
      <c r="G696" s="383">
        <v>426.31</v>
      </c>
    </row>
    <row r="697" spans="1:7" s="352" customFormat="1" ht="25.5" x14ac:dyDescent="0.2">
      <c r="A697" s="378" t="s">
        <v>3373</v>
      </c>
      <c r="B697" s="379"/>
      <c r="C697" s="378" t="s">
        <v>3374</v>
      </c>
      <c r="D697" s="381" t="s">
        <v>46</v>
      </c>
      <c r="E697" s="383">
        <v>198.8</v>
      </c>
      <c r="F697" s="383">
        <v>0</v>
      </c>
      <c r="G697" s="383">
        <v>198.8</v>
      </c>
    </row>
    <row r="698" spans="1:7" s="352" customFormat="1" ht="25.5" x14ac:dyDescent="0.2">
      <c r="A698" s="378" t="s">
        <v>3375</v>
      </c>
      <c r="B698" s="379"/>
      <c r="C698" s="378" t="s">
        <v>3376</v>
      </c>
      <c r="D698" s="381" t="s">
        <v>46</v>
      </c>
      <c r="E698" s="383">
        <v>441.47</v>
      </c>
      <c r="F698" s="383">
        <v>0</v>
      </c>
      <c r="G698" s="383">
        <v>441.47</v>
      </c>
    </row>
    <row r="699" spans="1:7" s="352" customFormat="1" ht="38.25" x14ac:dyDescent="0.2">
      <c r="A699" s="378" t="s">
        <v>3377</v>
      </c>
      <c r="B699" s="379"/>
      <c r="C699" s="378" t="s">
        <v>3378</v>
      </c>
      <c r="D699" s="381" t="s">
        <v>27</v>
      </c>
      <c r="E699" s="383">
        <v>14855.63</v>
      </c>
      <c r="F699" s="383">
        <v>0</v>
      </c>
      <c r="G699" s="383">
        <v>14855.63</v>
      </c>
    </row>
    <row r="700" spans="1:7" s="352" customFormat="1" ht="25.5" x14ac:dyDescent="0.2">
      <c r="A700" s="378" t="s">
        <v>3379</v>
      </c>
      <c r="B700" s="379"/>
      <c r="C700" s="378" t="s">
        <v>3380</v>
      </c>
      <c r="D700" s="381" t="s">
        <v>46</v>
      </c>
      <c r="E700" s="383">
        <v>802.16</v>
      </c>
      <c r="F700" s="383">
        <v>0</v>
      </c>
      <c r="G700" s="383">
        <v>802.16</v>
      </c>
    </row>
    <row r="701" spans="1:7" s="352" customFormat="1" ht="25.5" x14ac:dyDescent="0.2">
      <c r="A701" s="378" t="s">
        <v>3381</v>
      </c>
      <c r="B701" s="379"/>
      <c r="C701" s="378" t="s">
        <v>3382</v>
      </c>
      <c r="D701" s="381" t="s">
        <v>46</v>
      </c>
      <c r="E701" s="383">
        <v>1028.82</v>
      </c>
      <c r="F701" s="383">
        <v>0</v>
      </c>
      <c r="G701" s="383">
        <v>1028.82</v>
      </c>
    </row>
    <row r="702" spans="1:7" s="352" customFormat="1" ht="25.5" x14ac:dyDescent="0.2">
      <c r="A702" s="378" t="s">
        <v>3383</v>
      </c>
      <c r="B702" s="379"/>
      <c r="C702" s="378" t="s">
        <v>3384</v>
      </c>
      <c r="D702" s="381" t="s">
        <v>46</v>
      </c>
      <c r="E702" s="383">
        <v>1178.42</v>
      </c>
      <c r="F702" s="383">
        <v>0</v>
      </c>
      <c r="G702" s="383">
        <v>1178.42</v>
      </c>
    </row>
    <row r="703" spans="1:7" s="352" customFormat="1" x14ac:dyDescent="0.2">
      <c r="A703" s="384" t="s">
        <v>3385</v>
      </c>
      <c r="B703" s="385" t="s">
        <v>526</v>
      </c>
      <c r="C703" s="384"/>
      <c r="D703" s="386"/>
      <c r="E703" s="387"/>
      <c r="F703" s="387"/>
      <c r="G703" s="387"/>
    </row>
    <row r="704" spans="1:7" s="352" customFormat="1" ht="38.25" x14ac:dyDescent="0.2">
      <c r="A704" s="378" t="s">
        <v>3386</v>
      </c>
      <c r="B704" s="379"/>
      <c r="C704" s="378" t="s">
        <v>3387</v>
      </c>
      <c r="D704" s="381" t="s">
        <v>27</v>
      </c>
      <c r="E704" s="383">
        <v>1484.86</v>
      </c>
      <c r="F704" s="383">
        <v>0</v>
      </c>
      <c r="G704" s="383">
        <v>1484.86</v>
      </c>
    </row>
    <row r="705" spans="1:7" s="352" customFormat="1" ht="25.5" x14ac:dyDescent="0.2">
      <c r="A705" s="378" t="s">
        <v>3388</v>
      </c>
      <c r="B705" s="379"/>
      <c r="C705" s="378" t="s">
        <v>527</v>
      </c>
      <c r="D705" s="381" t="s">
        <v>46</v>
      </c>
      <c r="E705" s="383">
        <v>24.81</v>
      </c>
      <c r="F705" s="383">
        <v>0</v>
      </c>
      <c r="G705" s="383">
        <v>24.81</v>
      </c>
    </row>
    <row r="706" spans="1:7" s="352" customFormat="1" ht="25.5" x14ac:dyDescent="0.2">
      <c r="A706" s="378" t="s">
        <v>3389</v>
      </c>
      <c r="B706" s="379"/>
      <c r="C706" s="378" t="s">
        <v>528</v>
      </c>
      <c r="D706" s="381" t="s">
        <v>46</v>
      </c>
      <c r="E706" s="383">
        <v>27.21</v>
      </c>
      <c r="F706" s="383">
        <v>0</v>
      </c>
      <c r="G706" s="383">
        <v>27.21</v>
      </c>
    </row>
    <row r="707" spans="1:7" ht="25.5" x14ac:dyDescent="0.2">
      <c r="A707" s="378" t="s">
        <v>3390</v>
      </c>
      <c r="B707" s="379"/>
      <c r="C707" s="378" t="s">
        <v>529</v>
      </c>
      <c r="D707" s="381" t="s">
        <v>46</v>
      </c>
      <c r="E707" s="383">
        <v>42.61</v>
      </c>
      <c r="F707" s="383">
        <v>0</v>
      </c>
      <c r="G707" s="383">
        <v>42.61</v>
      </c>
    </row>
    <row r="708" spans="1:7" s="352" customFormat="1" ht="25.5" x14ac:dyDescent="0.2">
      <c r="A708" s="378" t="s">
        <v>3391</v>
      </c>
      <c r="B708" s="379"/>
      <c r="C708" s="378" t="s">
        <v>3392</v>
      </c>
      <c r="D708" s="381" t="s">
        <v>53</v>
      </c>
      <c r="E708" s="383">
        <v>0</v>
      </c>
      <c r="F708" s="383">
        <v>331.8</v>
      </c>
      <c r="G708" s="383">
        <v>331.8</v>
      </c>
    </row>
    <row r="709" spans="1:7" s="352" customFormat="1" x14ac:dyDescent="0.2">
      <c r="A709" s="384" t="s">
        <v>3393</v>
      </c>
      <c r="B709" s="385" t="s">
        <v>530</v>
      </c>
      <c r="C709" s="384"/>
      <c r="D709" s="386"/>
      <c r="E709" s="387"/>
      <c r="F709" s="387"/>
      <c r="G709" s="387"/>
    </row>
    <row r="710" spans="1:7" s="352" customFormat="1" ht="38.25" x14ac:dyDescent="0.2">
      <c r="A710" s="378" t="s">
        <v>3394</v>
      </c>
      <c r="B710" s="379"/>
      <c r="C710" s="378" t="s">
        <v>3395</v>
      </c>
      <c r="D710" s="381" t="s">
        <v>27</v>
      </c>
      <c r="E710" s="383">
        <v>9000</v>
      </c>
      <c r="F710" s="383">
        <v>0</v>
      </c>
      <c r="G710" s="383">
        <v>9000</v>
      </c>
    </row>
    <row r="711" spans="1:7" s="352" customFormat="1" ht="25.5" x14ac:dyDescent="0.2">
      <c r="A711" s="378" t="s">
        <v>3396</v>
      </c>
      <c r="B711" s="379"/>
      <c r="C711" s="378" t="s">
        <v>534</v>
      </c>
      <c r="D711" s="381" t="s">
        <v>46</v>
      </c>
      <c r="E711" s="383">
        <v>32.44</v>
      </c>
      <c r="F711" s="383">
        <v>3.6</v>
      </c>
      <c r="G711" s="383">
        <v>36.04</v>
      </c>
    </row>
    <row r="712" spans="1:7" s="352" customFormat="1" ht="25.5" x14ac:dyDescent="0.2">
      <c r="A712" s="378" t="s">
        <v>3397</v>
      </c>
      <c r="B712" s="379"/>
      <c r="C712" s="378" t="s">
        <v>533</v>
      </c>
      <c r="D712" s="381" t="s">
        <v>46</v>
      </c>
      <c r="E712" s="383">
        <v>33.57</v>
      </c>
      <c r="F712" s="383">
        <v>3.6</v>
      </c>
      <c r="G712" s="383">
        <v>37.17</v>
      </c>
    </row>
    <row r="713" spans="1:7" ht="25.5" x14ac:dyDescent="0.2">
      <c r="A713" s="378" t="s">
        <v>3398</v>
      </c>
      <c r="B713" s="379"/>
      <c r="C713" s="378" t="s">
        <v>531</v>
      </c>
      <c r="D713" s="381" t="s">
        <v>46</v>
      </c>
      <c r="E713" s="383">
        <v>37.76</v>
      </c>
      <c r="F713" s="383">
        <v>3.6</v>
      </c>
      <c r="G713" s="383">
        <v>41.36</v>
      </c>
    </row>
    <row r="714" spans="1:7" s="352" customFormat="1" ht="25.5" x14ac:dyDescent="0.2">
      <c r="A714" s="378" t="s">
        <v>3399</v>
      </c>
      <c r="B714" s="379"/>
      <c r="C714" s="378" t="s">
        <v>535</v>
      </c>
      <c r="D714" s="381" t="s">
        <v>46</v>
      </c>
      <c r="E714" s="383">
        <v>44.22</v>
      </c>
      <c r="F714" s="383">
        <v>3.6</v>
      </c>
      <c r="G714" s="383">
        <v>47.82</v>
      </c>
    </row>
    <row r="715" spans="1:7" s="352" customFormat="1" ht="25.5" x14ac:dyDescent="0.2">
      <c r="A715" s="378" t="s">
        <v>3400</v>
      </c>
      <c r="B715" s="379"/>
      <c r="C715" s="378" t="s">
        <v>536</v>
      </c>
      <c r="D715" s="381" t="s">
        <v>46</v>
      </c>
      <c r="E715" s="383">
        <v>56.32</v>
      </c>
      <c r="F715" s="383">
        <v>3.6</v>
      </c>
      <c r="G715" s="383">
        <v>59.92</v>
      </c>
    </row>
    <row r="716" spans="1:7" s="352" customFormat="1" ht="25.5" x14ac:dyDescent="0.2">
      <c r="A716" s="378" t="s">
        <v>3401</v>
      </c>
      <c r="B716" s="379"/>
      <c r="C716" s="378" t="s">
        <v>532</v>
      </c>
      <c r="D716" s="381" t="s">
        <v>46</v>
      </c>
      <c r="E716" s="383">
        <v>69.510000000000005</v>
      </c>
      <c r="F716" s="383">
        <v>3.6</v>
      </c>
      <c r="G716" s="383">
        <v>73.11</v>
      </c>
    </row>
    <row r="717" spans="1:7" s="352" customFormat="1" ht="25.5" x14ac:dyDescent="0.2">
      <c r="A717" s="378" t="s">
        <v>3402</v>
      </c>
      <c r="B717" s="379"/>
      <c r="C717" s="378" t="s">
        <v>537</v>
      </c>
      <c r="D717" s="381" t="s">
        <v>46</v>
      </c>
      <c r="E717" s="383">
        <v>83.05</v>
      </c>
      <c r="F717" s="383">
        <v>3.6</v>
      </c>
      <c r="G717" s="383">
        <v>86.65</v>
      </c>
    </row>
    <row r="718" spans="1:7" s="352" customFormat="1" ht="25.5" x14ac:dyDescent="0.2">
      <c r="A718" s="378" t="s">
        <v>3403</v>
      </c>
      <c r="B718" s="379"/>
      <c r="C718" s="378" t="s">
        <v>538</v>
      </c>
      <c r="D718" s="381" t="s">
        <v>46</v>
      </c>
      <c r="E718" s="383">
        <v>99.61</v>
      </c>
      <c r="F718" s="383">
        <v>3.6</v>
      </c>
      <c r="G718" s="383">
        <v>103.21</v>
      </c>
    </row>
    <row r="719" spans="1:7" s="352" customFormat="1" x14ac:dyDescent="0.2">
      <c r="A719" s="384" t="s">
        <v>3404</v>
      </c>
      <c r="B719" s="385" t="s">
        <v>3405</v>
      </c>
      <c r="C719" s="384"/>
      <c r="D719" s="386"/>
      <c r="E719" s="387"/>
      <c r="F719" s="387"/>
      <c r="G719" s="387"/>
    </row>
    <row r="720" spans="1:7" s="352" customFormat="1" ht="38.25" x14ac:dyDescent="0.2">
      <c r="A720" s="378" t="s">
        <v>3406</v>
      </c>
      <c r="B720" s="379"/>
      <c r="C720" s="378" t="s">
        <v>3407</v>
      </c>
      <c r="D720" s="381" t="s">
        <v>27</v>
      </c>
      <c r="E720" s="383">
        <v>15313.89</v>
      </c>
      <c r="F720" s="383">
        <v>0</v>
      </c>
      <c r="G720" s="383">
        <v>15313.89</v>
      </c>
    </row>
    <row r="721" spans="1:7" s="352" customFormat="1" ht="25.5" x14ac:dyDescent="0.2">
      <c r="A721" s="378" t="s">
        <v>3408</v>
      </c>
      <c r="B721" s="379"/>
      <c r="C721" s="378" t="s">
        <v>3409</v>
      </c>
      <c r="D721" s="381" t="s">
        <v>46</v>
      </c>
      <c r="E721" s="383">
        <v>181.78</v>
      </c>
      <c r="F721" s="383">
        <v>16.23</v>
      </c>
      <c r="G721" s="383">
        <v>198.01</v>
      </c>
    </row>
    <row r="722" spans="1:7" s="352" customFormat="1" ht="25.5" x14ac:dyDescent="0.2">
      <c r="A722" s="378" t="s">
        <v>3410</v>
      </c>
      <c r="B722" s="379"/>
      <c r="C722" s="378" t="s">
        <v>3411</v>
      </c>
      <c r="D722" s="381" t="s">
        <v>46</v>
      </c>
      <c r="E722" s="383">
        <v>220.21</v>
      </c>
      <c r="F722" s="383">
        <v>24.8</v>
      </c>
      <c r="G722" s="383">
        <v>245.01</v>
      </c>
    </row>
    <row r="723" spans="1:7" ht="25.5" x14ac:dyDescent="0.2">
      <c r="A723" s="378" t="s">
        <v>3412</v>
      </c>
      <c r="B723" s="379"/>
      <c r="C723" s="378" t="s">
        <v>3413</v>
      </c>
      <c r="D723" s="381" t="s">
        <v>46</v>
      </c>
      <c r="E723" s="383">
        <v>260.89999999999998</v>
      </c>
      <c r="F723" s="383">
        <v>29.06</v>
      </c>
      <c r="G723" s="383">
        <v>289.95999999999998</v>
      </c>
    </row>
    <row r="724" spans="1:7" s="352" customFormat="1" x14ac:dyDescent="0.2">
      <c r="A724" s="388" t="s">
        <v>3414</v>
      </c>
      <c r="B724" s="388" t="s">
        <v>3415</v>
      </c>
      <c r="C724" s="389"/>
      <c r="D724" s="390"/>
      <c r="E724" s="391"/>
      <c r="F724" s="391"/>
      <c r="G724" s="391"/>
    </row>
    <row r="725" spans="1:7" s="352" customFormat="1" x14ac:dyDescent="0.2">
      <c r="A725" s="369" t="s">
        <v>3416</v>
      </c>
      <c r="B725" s="369" t="s">
        <v>539</v>
      </c>
      <c r="C725" s="370"/>
      <c r="D725" s="392"/>
      <c r="E725" s="393"/>
      <c r="F725" s="393"/>
      <c r="G725" s="393"/>
    </row>
    <row r="726" spans="1:7" s="352" customFormat="1" ht="38.25" x14ac:dyDescent="0.2">
      <c r="A726" s="378" t="s">
        <v>8240</v>
      </c>
      <c r="B726" s="379"/>
      <c r="C726" s="378" t="s">
        <v>8241</v>
      </c>
      <c r="D726" s="381" t="s">
        <v>28</v>
      </c>
      <c r="E726" s="383">
        <v>60.43</v>
      </c>
      <c r="F726" s="383">
        <v>21.78</v>
      </c>
      <c r="G726" s="383">
        <v>82.21</v>
      </c>
    </row>
    <row r="727" spans="1:7" s="352" customFormat="1" ht="38.25" x14ac:dyDescent="0.2">
      <c r="A727" s="378" t="s">
        <v>8242</v>
      </c>
      <c r="B727" s="379"/>
      <c r="C727" s="378" t="s">
        <v>8243</v>
      </c>
      <c r="D727" s="381" t="s">
        <v>28</v>
      </c>
      <c r="E727" s="383">
        <v>73.83</v>
      </c>
      <c r="F727" s="383">
        <v>23.95</v>
      </c>
      <c r="G727" s="383">
        <v>97.78</v>
      </c>
    </row>
    <row r="728" spans="1:7" ht="38.25" x14ac:dyDescent="0.2">
      <c r="A728" s="378" t="s">
        <v>8244</v>
      </c>
      <c r="B728" s="379"/>
      <c r="C728" s="378" t="s">
        <v>8245</v>
      </c>
      <c r="D728" s="381" t="s">
        <v>28</v>
      </c>
      <c r="E728" s="383">
        <v>89.18</v>
      </c>
      <c r="F728" s="383">
        <v>26.12</v>
      </c>
      <c r="G728" s="383">
        <v>115.3</v>
      </c>
    </row>
    <row r="729" spans="1:7" ht="38.25" x14ac:dyDescent="0.2">
      <c r="A729" s="378" t="s">
        <v>8246</v>
      </c>
      <c r="B729" s="379"/>
      <c r="C729" s="378" t="s">
        <v>8247</v>
      </c>
      <c r="D729" s="381" t="s">
        <v>28</v>
      </c>
      <c r="E729" s="383">
        <v>99.39</v>
      </c>
      <c r="F729" s="383">
        <v>28.3</v>
      </c>
      <c r="G729" s="383">
        <v>127.69</v>
      </c>
    </row>
    <row r="730" spans="1:7" s="352" customFormat="1" ht="38.25" x14ac:dyDescent="0.2">
      <c r="A730" s="378" t="s">
        <v>8248</v>
      </c>
      <c r="B730" s="379"/>
      <c r="C730" s="378" t="s">
        <v>8249</v>
      </c>
      <c r="D730" s="381" t="s">
        <v>28</v>
      </c>
      <c r="E730" s="383">
        <v>125.24</v>
      </c>
      <c r="F730" s="383">
        <v>31.06</v>
      </c>
      <c r="G730" s="383">
        <v>156.30000000000001</v>
      </c>
    </row>
    <row r="731" spans="1:7" s="352" customFormat="1" ht="38.25" x14ac:dyDescent="0.2">
      <c r="A731" s="378" t="s">
        <v>8250</v>
      </c>
      <c r="B731" s="379"/>
      <c r="C731" s="378" t="s">
        <v>8251</v>
      </c>
      <c r="D731" s="381" t="s">
        <v>28</v>
      </c>
      <c r="E731" s="383">
        <v>70.17</v>
      </c>
      <c r="F731" s="383">
        <v>23.95</v>
      </c>
      <c r="G731" s="383">
        <v>94.12</v>
      </c>
    </row>
    <row r="732" spans="1:7" s="352" customFormat="1" ht="38.25" x14ac:dyDescent="0.2">
      <c r="A732" s="378" t="s">
        <v>8252</v>
      </c>
      <c r="B732" s="379"/>
      <c r="C732" s="378" t="s">
        <v>8253</v>
      </c>
      <c r="D732" s="381" t="s">
        <v>28</v>
      </c>
      <c r="E732" s="383">
        <v>82.15</v>
      </c>
      <c r="F732" s="383">
        <v>23.95</v>
      </c>
      <c r="G732" s="383">
        <v>106.1</v>
      </c>
    </row>
    <row r="733" spans="1:7" s="352" customFormat="1" ht="38.25" x14ac:dyDescent="0.2">
      <c r="A733" s="378" t="s">
        <v>8254</v>
      </c>
      <c r="B733" s="379"/>
      <c r="C733" s="378" t="s">
        <v>8255</v>
      </c>
      <c r="D733" s="381" t="s">
        <v>28</v>
      </c>
      <c r="E733" s="383">
        <v>92.88</v>
      </c>
      <c r="F733" s="383">
        <v>26.12</v>
      </c>
      <c r="G733" s="383">
        <v>119</v>
      </c>
    </row>
    <row r="734" spans="1:7" s="352" customFormat="1" ht="38.25" x14ac:dyDescent="0.2">
      <c r="A734" s="378" t="s">
        <v>8256</v>
      </c>
      <c r="B734" s="379"/>
      <c r="C734" s="378" t="s">
        <v>8257</v>
      </c>
      <c r="D734" s="381" t="s">
        <v>28</v>
      </c>
      <c r="E734" s="383">
        <v>108.23</v>
      </c>
      <c r="F734" s="383">
        <v>28.3</v>
      </c>
      <c r="G734" s="383">
        <v>136.53</v>
      </c>
    </row>
    <row r="735" spans="1:7" s="352" customFormat="1" ht="38.25" x14ac:dyDescent="0.2">
      <c r="A735" s="378" t="s">
        <v>8258</v>
      </c>
      <c r="B735" s="379"/>
      <c r="C735" s="378" t="s">
        <v>8259</v>
      </c>
      <c r="D735" s="381" t="s">
        <v>28</v>
      </c>
      <c r="E735" s="383">
        <v>152.32</v>
      </c>
      <c r="F735" s="383">
        <v>31.06</v>
      </c>
      <c r="G735" s="383">
        <v>183.38</v>
      </c>
    </row>
    <row r="736" spans="1:7" s="352" customFormat="1" x14ac:dyDescent="0.2">
      <c r="A736" s="384" t="s">
        <v>3417</v>
      </c>
      <c r="B736" s="385" t="s">
        <v>540</v>
      </c>
      <c r="C736" s="384"/>
      <c r="D736" s="386"/>
      <c r="E736" s="387"/>
      <c r="F736" s="387"/>
      <c r="G736" s="387"/>
    </row>
    <row r="737" spans="1:7" s="352" customFormat="1" ht="38.25" x14ac:dyDescent="0.2">
      <c r="A737" s="378" t="s">
        <v>8260</v>
      </c>
      <c r="B737" s="379"/>
      <c r="C737" s="378" t="s">
        <v>8261</v>
      </c>
      <c r="D737" s="381" t="s">
        <v>28</v>
      </c>
      <c r="E737" s="383">
        <v>82.16</v>
      </c>
      <c r="F737" s="383">
        <v>23.95</v>
      </c>
      <c r="G737" s="383">
        <v>106.11</v>
      </c>
    </row>
    <row r="738" spans="1:7" s="352" customFormat="1" ht="38.25" x14ac:dyDescent="0.2">
      <c r="A738" s="378" t="s">
        <v>8262</v>
      </c>
      <c r="B738" s="379"/>
      <c r="C738" s="378" t="s">
        <v>8263</v>
      </c>
      <c r="D738" s="381" t="s">
        <v>28</v>
      </c>
      <c r="E738" s="383">
        <v>89.58</v>
      </c>
      <c r="F738" s="383">
        <v>26.12</v>
      </c>
      <c r="G738" s="383">
        <v>115.7</v>
      </c>
    </row>
    <row r="739" spans="1:7" s="352" customFormat="1" ht="38.25" x14ac:dyDescent="0.2">
      <c r="A739" s="378" t="s">
        <v>8264</v>
      </c>
      <c r="B739" s="379"/>
      <c r="C739" s="378" t="s">
        <v>8265</v>
      </c>
      <c r="D739" s="381" t="s">
        <v>28</v>
      </c>
      <c r="E739" s="383">
        <v>97.43</v>
      </c>
      <c r="F739" s="383">
        <v>28.3</v>
      </c>
      <c r="G739" s="383">
        <v>125.73</v>
      </c>
    </row>
    <row r="740" spans="1:7" ht="38.25" x14ac:dyDescent="0.2">
      <c r="A740" s="378" t="s">
        <v>8266</v>
      </c>
      <c r="B740" s="379"/>
      <c r="C740" s="378" t="s">
        <v>8267</v>
      </c>
      <c r="D740" s="381" t="s">
        <v>28</v>
      </c>
      <c r="E740" s="383">
        <v>107.36</v>
      </c>
      <c r="F740" s="383">
        <v>31.06</v>
      </c>
      <c r="G740" s="383">
        <v>138.41999999999999</v>
      </c>
    </row>
    <row r="741" spans="1:7" s="352" customFormat="1" x14ac:dyDescent="0.2">
      <c r="A741" s="384" t="s">
        <v>3418</v>
      </c>
      <c r="B741" s="385" t="s">
        <v>541</v>
      </c>
      <c r="C741" s="384"/>
      <c r="D741" s="386"/>
      <c r="E741" s="387"/>
      <c r="F741" s="387"/>
      <c r="G741" s="387"/>
    </row>
    <row r="742" spans="1:7" s="352" customFormat="1" ht="25.5" x14ac:dyDescent="0.2">
      <c r="A742" s="378" t="s">
        <v>3419</v>
      </c>
      <c r="B742" s="379"/>
      <c r="C742" s="378" t="s">
        <v>544</v>
      </c>
      <c r="D742" s="381" t="s">
        <v>28</v>
      </c>
      <c r="E742" s="383">
        <v>82.42</v>
      </c>
      <c r="F742" s="383">
        <v>7.29</v>
      </c>
      <c r="G742" s="383">
        <v>89.71</v>
      </c>
    </row>
    <row r="743" spans="1:7" s="352" customFormat="1" ht="25.5" x14ac:dyDescent="0.2">
      <c r="A743" s="378" t="s">
        <v>3420</v>
      </c>
      <c r="B743" s="379"/>
      <c r="C743" s="378" t="s">
        <v>545</v>
      </c>
      <c r="D743" s="381" t="s">
        <v>28</v>
      </c>
      <c r="E743" s="383">
        <v>89.64</v>
      </c>
      <c r="F743" s="383">
        <v>7.68</v>
      </c>
      <c r="G743" s="383">
        <v>97.32</v>
      </c>
    </row>
    <row r="744" spans="1:7" s="352" customFormat="1" ht="25.5" x14ac:dyDescent="0.2">
      <c r="A744" s="378" t="s">
        <v>3421</v>
      </c>
      <c r="B744" s="379"/>
      <c r="C744" s="378" t="s">
        <v>543</v>
      </c>
      <c r="D744" s="381" t="s">
        <v>28</v>
      </c>
      <c r="E744" s="383">
        <v>97.52</v>
      </c>
      <c r="F744" s="383">
        <v>8.0500000000000007</v>
      </c>
      <c r="G744" s="383">
        <v>105.57</v>
      </c>
    </row>
    <row r="745" spans="1:7" ht="25.5" x14ac:dyDescent="0.2">
      <c r="A745" s="378" t="s">
        <v>3422</v>
      </c>
      <c r="B745" s="379"/>
      <c r="C745" s="378" t="s">
        <v>542</v>
      </c>
      <c r="D745" s="381" t="s">
        <v>28</v>
      </c>
      <c r="E745" s="383">
        <v>114.17</v>
      </c>
      <c r="F745" s="383">
        <v>8.1999999999999993</v>
      </c>
      <c r="G745" s="383">
        <v>122.37</v>
      </c>
    </row>
    <row r="746" spans="1:7" s="352" customFormat="1" ht="25.5" x14ac:dyDescent="0.2">
      <c r="A746" s="378" t="s">
        <v>3423</v>
      </c>
      <c r="B746" s="379"/>
      <c r="C746" s="378" t="s">
        <v>546</v>
      </c>
      <c r="D746" s="381" t="s">
        <v>28</v>
      </c>
      <c r="E746" s="383">
        <v>78.92</v>
      </c>
      <c r="F746" s="383">
        <v>7.29</v>
      </c>
      <c r="G746" s="383">
        <v>86.21</v>
      </c>
    </row>
    <row r="747" spans="1:7" s="352" customFormat="1" ht="25.5" x14ac:dyDescent="0.2">
      <c r="A747" s="378" t="s">
        <v>3424</v>
      </c>
      <c r="B747" s="379"/>
      <c r="C747" s="378" t="s">
        <v>547</v>
      </c>
      <c r="D747" s="381" t="s">
        <v>28</v>
      </c>
      <c r="E747" s="383">
        <v>87.35</v>
      </c>
      <c r="F747" s="383">
        <v>7.67</v>
      </c>
      <c r="G747" s="383">
        <v>95.02</v>
      </c>
    </row>
    <row r="748" spans="1:7" s="352" customFormat="1" x14ac:dyDescent="0.2">
      <c r="A748" s="388" t="s">
        <v>3425</v>
      </c>
      <c r="B748" s="388" t="s">
        <v>3426</v>
      </c>
      <c r="C748" s="389"/>
      <c r="D748" s="390"/>
      <c r="E748" s="391"/>
      <c r="F748" s="391"/>
      <c r="G748" s="391"/>
    </row>
    <row r="749" spans="1:7" s="352" customFormat="1" x14ac:dyDescent="0.2">
      <c r="A749" s="369" t="s">
        <v>3427</v>
      </c>
      <c r="B749" s="369" t="s">
        <v>548</v>
      </c>
      <c r="C749" s="370"/>
      <c r="D749" s="392"/>
      <c r="E749" s="393"/>
      <c r="F749" s="393"/>
      <c r="G749" s="393"/>
    </row>
    <row r="750" spans="1:7" s="352" customFormat="1" ht="25.5" x14ac:dyDescent="0.2">
      <c r="A750" s="378" t="s">
        <v>3428</v>
      </c>
      <c r="B750" s="379"/>
      <c r="C750" s="378" t="s">
        <v>549</v>
      </c>
      <c r="D750" s="381" t="s">
        <v>53</v>
      </c>
      <c r="E750" s="383">
        <v>340.49</v>
      </c>
      <c r="F750" s="383">
        <v>247.92</v>
      </c>
      <c r="G750" s="383">
        <v>588.41</v>
      </c>
    </row>
    <row r="751" spans="1:7" s="352" customFormat="1" ht="25.5" x14ac:dyDescent="0.2">
      <c r="A751" s="378" t="s">
        <v>3429</v>
      </c>
      <c r="B751" s="379"/>
      <c r="C751" s="378" t="s">
        <v>7319</v>
      </c>
      <c r="D751" s="381" t="s">
        <v>28</v>
      </c>
      <c r="E751" s="383">
        <v>36.11</v>
      </c>
      <c r="F751" s="383">
        <v>23.8</v>
      </c>
      <c r="G751" s="383">
        <v>59.91</v>
      </c>
    </row>
    <row r="752" spans="1:7" ht="25.5" x14ac:dyDescent="0.2">
      <c r="A752" s="378" t="s">
        <v>3430</v>
      </c>
      <c r="B752" s="379"/>
      <c r="C752" s="378" t="s">
        <v>7320</v>
      </c>
      <c r="D752" s="381" t="s">
        <v>28</v>
      </c>
      <c r="E752" s="383">
        <v>47.53</v>
      </c>
      <c r="F752" s="383">
        <v>24.33</v>
      </c>
      <c r="G752" s="383">
        <v>71.86</v>
      </c>
    </row>
    <row r="753" spans="1:7" x14ac:dyDescent="0.2">
      <c r="A753" s="384" t="s">
        <v>3431</v>
      </c>
      <c r="B753" s="385" t="s">
        <v>550</v>
      </c>
      <c r="C753" s="384"/>
      <c r="D753" s="386"/>
      <c r="E753" s="387"/>
      <c r="F753" s="387"/>
      <c r="G753" s="387"/>
    </row>
    <row r="754" spans="1:7" s="352" customFormat="1" ht="25.5" x14ac:dyDescent="0.2">
      <c r="A754" s="378" t="s">
        <v>3432</v>
      </c>
      <c r="B754" s="379"/>
      <c r="C754" s="378" t="s">
        <v>551</v>
      </c>
      <c r="D754" s="381" t="s">
        <v>28</v>
      </c>
      <c r="E754" s="383">
        <v>20.97</v>
      </c>
      <c r="F754" s="383">
        <v>30.62</v>
      </c>
      <c r="G754" s="383">
        <v>51.59</v>
      </c>
    </row>
    <row r="755" spans="1:7" s="352" customFormat="1" ht="25.5" x14ac:dyDescent="0.2">
      <c r="A755" s="378" t="s">
        <v>3433</v>
      </c>
      <c r="B755" s="379"/>
      <c r="C755" s="378" t="s">
        <v>552</v>
      </c>
      <c r="D755" s="381" t="s">
        <v>28</v>
      </c>
      <c r="E755" s="383">
        <v>28.95</v>
      </c>
      <c r="F755" s="383">
        <v>48.45</v>
      </c>
      <c r="G755" s="383">
        <v>77.400000000000006</v>
      </c>
    </row>
    <row r="756" spans="1:7" s="352" customFormat="1" ht="25.5" x14ac:dyDescent="0.2">
      <c r="A756" s="378" t="s">
        <v>3434</v>
      </c>
      <c r="B756" s="379"/>
      <c r="C756" s="378" t="s">
        <v>553</v>
      </c>
      <c r="D756" s="381" t="s">
        <v>28</v>
      </c>
      <c r="E756" s="383">
        <v>63.8</v>
      </c>
      <c r="F756" s="383">
        <v>78.62</v>
      </c>
      <c r="G756" s="383">
        <v>142.41999999999999</v>
      </c>
    </row>
    <row r="757" spans="1:7" ht="25.5" x14ac:dyDescent="0.2">
      <c r="A757" s="378" t="s">
        <v>3435</v>
      </c>
      <c r="B757" s="379"/>
      <c r="C757" s="378" t="s">
        <v>554</v>
      </c>
      <c r="D757" s="381" t="s">
        <v>28</v>
      </c>
      <c r="E757" s="383">
        <v>92.27</v>
      </c>
      <c r="F757" s="383">
        <v>96.95</v>
      </c>
      <c r="G757" s="383">
        <v>189.22</v>
      </c>
    </row>
    <row r="758" spans="1:7" s="352" customFormat="1" ht="25.5" x14ac:dyDescent="0.2">
      <c r="A758" s="378" t="s">
        <v>3436</v>
      </c>
      <c r="B758" s="379"/>
      <c r="C758" s="378" t="s">
        <v>555</v>
      </c>
      <c r="D758" s="381" t="s">
        <v>28</v>
      </c>
      <c r="E758" s="383">
        <v>86.57</v>
      </c>
      <c r="F758" s="383">
        <v>48.45</v>
      </c>
      <c r="G758" s="383">
        <v>135.02000000000001</v>
      </c>
    </row>
    <row r="759" spans="1:7" s="352" customFormat="1" ht="25.5" x14ac:dyDescent="0.2">
      <c r="A759" s="378" t="s">
        <v>3437</v>
      </c>
      <c r="B759" s="379"/>
      <c r="C759" s="378" t="s">
        <v>556</v>
      </c>
      <c r="D759" s="381" t="s">
        <v>28</v>
      </c>
      <c r="E759" s="383">
        <v>196.24</v>
      </c>
      <c r="F759" s="383">
        <v>78.62</v>
      </c>
      <c r="G759" s="383">
        <v>274.86</v>
      </c>
    </row>
    <row r="760" spans="1:7" s="352" customFormat="1" x14ac:dyDescent="0.2">
      <c r="A760" s="384" t="s">
        <v>3438</v>
      </c>
      <c r="B760" s="385" t="s">
        <v>557</v>
      </c>
      <c r="C760" s="384"/>
      <c r="D760" s="386"/>
      <c r="E760" s="387"/>
      <c r="F760" s="387"/>
      <c r="G760" s="387"/>
    </row>
    <row r="761" spans="1:7" s="352" customFormat="1" x14ac:dyDescent="0.2">
      <c r="A761" s="378" t="s">
        <v>3439</v>
      </c>
      <c r="B761" s="379"/>
      <c r="C761" s="378" t="s">
        <v>558</v>
      </c>
      <c r="D761" s="381" t="s">
        <v>28</v>
      </c>
      <c r="E761" s="383">
        <v>64.319999999999993</v>
      </c>
      <c r="F761" s="383">
        <v>43.18</v>
      </c>
      <c r="G761" s="383">
        <v>107.5</v>
      </c>
    </row>
    <row r="762" spans="1:7" s="352" customFormat="1" x14ac:dyDescent="0.2">
      <c r="A762" s="378" t="s">
        <v>3440</v>
      </c>
      <c r="B762" s="379"/>
      <c r="C762" s="378" t="s">
        <v>559</v>
      </c>
      <c r="D762" s="381" t="s">
        <v>28</v>
      </c>
      <c r="E762" s="383">
        <v>121.38</v>
      </c>
      <c r="F762" s="383">
        <v>81.44</v>
      </c>
      <c r="G762" s="383">
        <v>202.82</v>
      </c>
    </row>
    <row r="763" spans="1:7" s="352" customFormat="1" x14ac:dyDescent="0.2">
      <c r="A763" s="378" t="s">
        <v>3441</v>
      </c>
      <c r="B763" s="379"/>
      <c r="C763" s="378" t="s">
        <v>560</v>
      </c>
      <c r="D763" s="381" t="s">
        <v>28</v>
      </c>
      <c r="E763" s="383">
        <v>251.77</v>
      </c>
      <c r="F763" s="383">
        <v>113.91</v>
      </c>
      <c r="G763" s="383">
        <v>365.68</v>
      </c>
    </row>
    <row r="764" spans="1:7" x14ac:dyDescent="0.2">
      <c r="A764" s="384" t="s">
        <v>3442</v>
      </c>
      <c r="B764" s="385" t="s">
        <v>561</v>
      </c>
      <c r="C764" s="384"/>
      <c r="D764" s="386"/>
      <c r="E764" s="387"/>
      <c r="F764" s="387"/>
      <c r="G764" s="387"/>
    </row>
    <row r="765" spans="1:7" s="352" customFormat="1" ht="25.5" x14ac:dyDescent="0.2">
      <c r="A765" s="378" t="s">
        <v>3443</v>
      </c>
      <c r="B765" s="379"/>
      <c r="C765" s="378" t="s">
        <v>562</v>
      </c>
      <c r="D765" s="381" t="s">
        <v>28</v>
      </c>
      <c r="E765" s="383">
        <v>21.16</v>
      </c>
      <c r="F765" s="383">
        <v>21.92</v>
      </c>
      <c r="G765" s="383">
        <v>43.08</v>
      </c>
    </row>
    <row r="766" spans="1:7" s="352" customFormat="1" ht="25.5" x14ac:dyDescent="0.2">
      <c r="A766" s="378" t="s">
        <v>3444</v>
      </c>
      <c r="B766" s="379"/>
      <c r="C766" s="378" t="s">
        <v>563</v>
      </c>
      <c r="D766" s="381" t="s">
        <v>28</v>
      </c>
      <c r="E766" s="383">
        <v>27.53</v>
      </c>
      <c r="F766" s="383">
        <v>23.8</v>
      </c>
      <c r="G766" s="383">
        <v>51.33</v>
      </c>
    </row>
    <row r="767" spans="1:7" s="352" customFormat="1" ht="25.5" x14ac:dyDescent="0.2">
      <c r="A767" s="378" t="s">
        <v>3445</v>
      </c>
      <c r="B767" s="379"/>
      <c r="C767" s="378" t="s">
        <v>564</v>
      </c>
      <c r="D767" s="381" t="s">
        <v>28</v>
      </c>
      <c r="E767" s="383">
        <v>31.93</v>
      </c>
      <c r="F767" s="383">
        <v>25.53</v>
      </c>
      <c r="G767" s="383">
        <v>57.46</v>
      </c>
    </row>
    <row r="768" spans="1:7" x14ac:dyDescent="0.2">
      <c r="A768" s="384" t="s">
        <v>3446</v>
      </c>
      <c r="B768" s="385" t="s">
        <v>565</v>
      </c>
      <c r="C768" s="384"/>
      <c r="D768" s="386"/>
      <c r="E768" s="387"/>
      <c r="F768" s="387"/>
      <c r="G768" s="387"/>
    </row>
    <row r="769" spans="1:7" s="352" customFormat="1" ht="25.5" x14ac:dyDescent="0.2">
      <c r="A769" s="378" t="s">
        <v>3447</v>
      </c>
      <c r="B769" s="379"/>
      <c r="C769" s="378" t="s">
        <v>566</v>
      </c>
      <c r="D769" s="381" t="s">
        <v>28</v>
      </c>
      <c r="E769" s="383">
        <v>26.23</v>
      </c>
      <c r="F769" s="383">
        <v>23.8</v>
      </c>
      <c r="G769" s="383">
        <v>50.03</v>
      </c>
    </row>
    <row r="770" spans="1:7" s="352" customFormat="1" ht="25.5" x14ac:dyDescent="0.2">
      <c r="A770" s="378" t="s">
        <v>3448</v>
      </c>
      <c r="B770" s="379"/>
      <c r="C770" s="378" t="s">
        <v>567</v>
      </c>
      <c r="D770" s="381" t="s">
        <v>28</v>
      </c>
      <c r="E770" s="383">
        <v>33.32</v>
      </c>
      <c r="F770" s="383">
        <v>25.53</v>
      </c>
      <c r="G770" s="383">
        <v>58.85</v>
      </c>
    </row>
    <row r="771" spans="1:7" s="352" customFormat="1" x14ac:dyDescent="0.2">
      <c r="A771" s="384" t="s">
        <v>3449</v>
      </c>
      <c r="B771" s="385" t="s">
        <v>568</v>
      </c>
      <c r="C771" s="384"/>
      <c r="D771" s="386"/>
      <c r="E771" s="387"/>
      <c r="F771" s="387"/>
      <c r="G771" s="387"/>
    </row>
    <row r="772" spans="1:7" ht="25.5" x14ac:dyDescent="0.2">
      <c r="A772" s="378" t="s">
        <v>7090</v>
      </c>
      <c r="B772" s="379"/>
      <c r="C772" s="378" t="s">
        <v>7091</v>
      </c>
      <c r="D772" s="381" t="s">
        <v>28</v>
      </c>
      <c r="E772" s="383">
        <v>20.69</v>
      </c>
      <c r="F772" s="383">
        <v>21.92</v>
      </c>
      <c r="G772" s="383">
        <v>42.61</v>
      </c>
    </row>
    <row r="773" spans="1:7" s="352" customFormat="1" ht="25.5" x14ac:dyDescent="0.2">
      <c r="A773" s="378" t="s">
        <v>7092</v>
      </c>
      <c r="B773" s="379"/>
      <c r="C773" s="378" t="s">
        <v>7093</v>
      </c>
      <c r="D773" s="381" t="s">
        <v>28</v>
      </c>
      <c r="E773" s="383">
        <v>25.39</v>
      </c>
      <c r="F773" s="383">
        <v>23.8</v>
      </c>
      <c r="G773" s="383">
        <v>49.19</v>
      </c>
    </row>
    <row r="774" spans="1:7" s="352" customFormat="1" ht="25.5" x14ac:dyDescent="0.2">
      <c r="A774" s="378" t="s">
        <v>7094</v>
      </c>
      <c r="B774" s="379"/>
      <c r="C774" s="378" t="s">
        <v>7095</v>
      </c>
      <c r="D774" s="381" t="s">
        <v>28</v>
      </c>
      <c r="E774" s="383">
        <v>32.619999999999997</v>
      </c>
      <c r="F774" s="383">
        <v>24.33</v>
      </c>
      <c r="G774" s="383">
        <v>56.95</v>
      </c>
    </row>
    <row r="775" spans="1:7" x14ac:dyDescent="0.2">
      <c r="A775" s="384" t="s">
        <v>3450</v>
      </c>
      <c r="B775" s="385" t="s">
        <v>569</v>
      </c>
      <c r="C775" s="384"/>
      <c r="D775" s="386"/>
      <c r="E775" s="387"/>
      <c r="F775" s="387"/>
      <c r="G775" s="387"/>
    </row>
    <row r="776" spans="1:7" s="352" customFormat="1" ht="25.5" x14ac:dyDescent="0.2">
      <c r="A776" s="378" t="s">
        <v>7096</v>
      </c>
      <c r="B776" s="379"/>
      <c r="C776" s="378" t="s">
        <v>7097</v>
      </c>
      <c r="D776" s="381" t="s">
        <v>28</v>
      </c>
      <c r="E776" s="383">
        <v>31.48</v>
      </c>
      <c r="F776" s="383">
        <v>26.78</v>
      </c>
      <c r="G776" s="383">
        <v>58.26</v>
      </c>
    </row>
    <row r="777" spans="1:7" s="352" customFormat="1" ht="25.5" x14ac:dyDescent="0.2">
      <c r="A777" s="378" t="s">
        <v>7098</v>
      </c>
      <c r="B777" s="379"/>
      <c r="C777" s="378" t="s">
        <v>7099</v>
      </c>
      <c r="D777" s="381" t="s">
        <v>28</v>
      </c>
      <c r="E777" s="383">
        <v>40.18</v>
      </c>
      <c r="F777" s="383">
        <v>27.45</v>
      </c>
      <c r="G777" s="383">
        <v>67.63</v>
      </c>
    </row>
    <row r="778" spans="1:7" s="352" customFormat="1" ht="25.5" x14ac:dyDescent="0.2">
      <c r="A778" s="378" t="s">
        <v>7100</v>
      </c>
      <c r="B778" s="379"/>
      <c r="C778" s="378" t="s">
        <v>7101</v>
      </c>
      <c r="D778" s="381" t="s">
        <v>28</v>
      </c>
      <c r="E778" s="383">
        <v>36.68</v>
      </c>
      <c r="F778" s="383">
        <v>35.46</v>
      </c>
      <c r="G778" s="383">
        <v>72.14</v>
      </c>
    </row>
    <row r="779" spans="1:7" ht="25.5" x14ac:dyDescent="0.2">
      <c r="A779" s="378" t="s">
        <v>7102</v>
      </c>
      <c r="B779" s="379"/>
      <c r="C779" s="378" t="s">
        <v>7103</v>
      </c>
      <c r="D779" s="381" t="s">
        <v>28</v>
      </c>
      <c r="E779" s="383">
        <v>48.37</v>
      </c>
      <c r="F779" s="383">
        <v>37.79</v>
      </c>
      <c r="G779" s="383">
        <v>86.16</v>
      </c>
    </row>
    <row r="780" spans="1:7" s="352" customFormat="1" x14ac:dyDescent="0.2">
      <c r="A780" s="384" t="s">
        <v>3451</v>
      </c>
      <c r="B780" s="385" t="s">
        <v>570</v>
      </c>
      <c r="C780" s="384"/>
      <c r="D780" s="386"/>
      <c r="E780" s="387"/>
      <c r="F780" s="387"/>
      <c r="G780" s="387"/>
    </row>
    <row r="781" spans="1:7" s="352" customFormat="1" ht="38.25" x14ac:dyDescent="0.2">
      <c r="A781" s="378" t="s">
        <v>3452</v>
      </c>
      <c r="B781" s="379"/>
      <c r="C781" s="378" t="s">
        <v>7104</v>
      </c>
      <c r="D781" s="381" t="s">
        <v>28</v>
      </c>
      <c r="E781" s="383">
        <v>56.36</v>
      </c>
      <c r="F781" s="383">
        <v>10.39</v>
      </c>
      <c r="G781" s="383">
        <v>66.75</v>
      </c>
    </row>
    <row r="782" spans="1:7" s="352" customFormat="1" ht="38.25" x14ac:dyDescent="0.2">
      <c r="A782" s="378" t="s">
        <v>3453</v>
      </c>
      <c r="B782" s="379"/>
      <c r="C782" s="378" t="s">
        <v>7105</v>
      </c>
      <c r="D782" s="381" t="s">
        <v>28</v>
      </c>
      <c r="E782" s="383">
        <v>71.89</v>
      </c>
      <c r="F782" s="383">
        <v>10.66</v>
      </c>
      <c r="G782" s="383">
        <v>82.55</v>
      </c>
    </row>
    <row r="783" spans="1:7" s="352" customFormat="1" ht="38.25" x14ac:dyDescent="0.2">
      <c r="A783" s="378" t="s">
        <v>3454</v>
      </c>
      <c r="B783" s="379"/>
      <c r="C783" s="378" t="s">
        <v>7106</v>
      </c>
      <c r="D783" s="381" t="s">
        <v>28</v>
      </c>
      <c r="E783" s="383">
        <v>82.96</v>
      </c>
      <c r="F783" s="383">
        <v>10.79</v>
      </c>
      <c r="G783" s="383">
        <v>93.75</v>
      </c>
    </row>
    <row r="784" spans="1:7" ht="38.25" x14ac:dyDescent="0.2">
      <c r="A784" s="378" t="s">
        <v>3455</v>
      </c>
      <c r="B784" s="379"/>
      <c r="C784" s="378" t="s">
        <v>7107</v>
      </c>
      <c r="D784" s="381" t="s">
        <v>28</v>
      </c>
      <c r="E784" s="383">
        <v>117.77</v>
      </c>
      <c r="F784" s="383">
        <v>11.2</v>
      </c>
      <c r="G784" s="383">
        <v>128.97</v>
      </c>
    </row>
    <row r="785" spans="1:7" s="352" customFormat="1" x14ac:dyDescent="0.2">
      <c r="A785" s="384" t="s">
        <v>3456</v>
      </c>
      <c r="B785" s="385" t="s">
        <v>3457</v>
      </c>
      <c r="C785" s="384"/>
      <c r="D785" s="386"/>
      <c r="E785" s="387"/>
      <c r="F785" s="387"/>
      <c r="G785" s="387"/>
    </row>
    <row r="786" spans="1:7" s="352" customFormat="1" ht="25.5" x14ac:dyDescent="0.2">
      <c r="A786" s="378" t="s">
        <v>3458</v>
      </c>
      <c r="B786" s="379"/>
      <c r="C786" s="378" t="s">
        <v>571</v>
      </c>
      <c r="D786" s="381" t="s">
        <v>53</v>
      </c>
      <c r="E786" s="383">
        <v>556.74</v>
      </c>
      <c r="F786" s="383">
        <v>565.85</v>
      </c>
      <c r="G786" s="383">
        <v>1122.5899999999999</v>
      </c>
    </row>
    <row r="787" spans="1:7" s="352" customFormat="1" x14ac:dyDescent="0.2">
      <c r="A787" s="378" t="s">
        <v>3459</v>
      </c>
      <c r="B787" s="379"/>
      <c r="C787" s="378" t="s">
        <v>572</v>
      </c>
      <c r="D787" s="381" t="s">
        <v>46</v>
      </c>
      <c r="E787" s="383">
        <v>2.29</v>
      </c>
      <c r="F787" s="383">
        <v>5.12</v>
      </c>
      <c r="G787" s="383">
        <v>7.41</v>
      </c>
    </row>
    <row r="788" spans="1:7" s="352" customFormat="1" x14ac:dyDescent="0.2">
      <c r="A788" s="384" t="s">
        <v>3460</v>
      </c>
      <c r="B788" s="385" t="s">
        <v>573</v>
      </c>
      <c r="C788" s="384"/>
      <c r="D788" s="386"/>
      <c r="E788" s="387"/>
      <c r="F788" s="387"/>
      <c r="G788" s="387"/>
    </row>
    <row r="789" spans="1:7" ht="25.5" x14ac:dyDescent="0.2">
      <c r="A789" s="378" t="s">
        <v>3461</v>
      </c>
      <c r="B789" s="379"/>
      <c r="C789" s="378" t="s">
        <v>7321</v>
      </c>
      <c r="D789" s="381" t="s">
        <v>28</v>
      </c>
      <c r="E789" s="383">
        <v>89.79</v>
      </c>
      <c r="F789" s="383">
        <v>44.67</v>
      </c>
      <c r="G789" s="383">
        <v>134.46</v>
      </c>
    </row>
    <row r="790" spans="1:7" s="352" customFormat="1" ht="25.5" x14ac:dyDescent="0.2">
      <c r="A790" s="378" t="s">
        <v>3462</v>
      </c>
      <c r="B790" s="379"/>
      <c r="C790" s="378" t="s">
        <v>7322</v>
      </c>
      <c r="D790" s="381" t="s">
        <v>28</v>
      </c>
      <c r="E790" s="383">
        <v>1087.3800000000001</v>
      </c>
      <c r="F790" s="383">
        <v>121.15</v>
      </c>
      <c r="G790" s="383">
        <v>1208.53</v>
      </c>
    </row>
    <row r="791" spans="1:7" s="352" customFormat="1" ht="25.5" x14ac:dyDescent="0.2">
      <c r="A791" s="378" t="s">
        <v>3463</v>
      </c>
      <c r="B791" s="379"/>
      <c r="C791" s="378" t="s">
        <v>7323</v>
      </c>
      <c r="D791" s="381" t="s">
        <v>28</v>
      </c>
      <c r="E791" s="383">
        <v>149.04</v>
      </c>
      <c r="F791" s="383">
        <v>44.66</v>
      </c>
      <c r="G791" s="383">
        <v>193.7</v>
      </c>
    </row>
    <row r="792" spans="1:7" ht="25.5" x14ac:dyDescent="0.2">
      <c r="A792" s="378" t="s">
        <v>3464</v>
      </c>
      <c r="B792" s="379"/>
      <c r="C792" s="378" t="s">
        <v>7324</v>
      </c>
      <c r="D792" s="381" t="s">
        <v>28</v>
      </c>
      <c r="E792" s="383">
        <v>634.4</v>
      </c>
      <c r="F792" s="383">
        <v>80.44</v>
      </c>
      <c r="G792" s="383">
        <v>714.84</v>
      </c>
    </row>
    <row r="793" spans="1:7" s="352" customFormat="1" x14ac:dyDescent="0.2">
      <c r="A793" s="384" t="s">
        <v>3465</v>
      </c>
      <c r="B793" s="385" t="s">
        <v>574</v>
      </c>
      <c r="C793" s="384"/>
      <c r="D793" s="386"/>
      <c r="E793" s="387"/>
      <c r="F793" s="387"/>
      <c r="G793" s="387"/>
    </row>
    <row r="794" spans="1:7" ht="25.5" x14ac:dyDescent="0.2">
      <c r="A794" s="378" t="s">
        <v>3466</v>
      </c>
      <c r="B794" s="379"/>
      <c r="C794" s="378" t="s">
        <v>575</v>
      </c>
      <c r="D794" s="381" t="s">
        <v>28</v>
      </c>
      <c r="E794" s="383">
        <v>688.59</v>
      </c>
      <c r="F794" s="383">
        <v>52.1</v>
      </c>
      <c r="G794" s="383">
        <v>740.69</v>
      </c>
    </row>
    <row r="795" spans="1:7" s="352" customFormat="1" ht="25.5" x14ac:dyDescent="0.2">
      <c r="A795" s="378" t="s">
        <v>3467</v>
      </c>
      <c r="B795" s="379"/>
      <c r="C795" s="378" t="s">
        <v>576</v>
      </c>
      <c r="D795" s="381" t="s">
        <v>28</v>
      </c>
      <c r="E795" s="383">
        <v>165.07</v>
      </c>
      <c r="F795" s="383">
        <v>0</v>
      </c>
      <c r="G795" s="383">
        <v>165.07</v>
      </c>
    </row>
    <row r="796" spans="1:7" s="352" customFormat="1" ht="38.25" x14ac:dyDescent="0.2">
      <c r="A796" s="378" t="s">
        <v>3468</v>
      </c>
      <c r="B796" s="379"/>
      <c r="C796" s="378" t="s">
        <v>7325</v>
      </c>
      <c r="D796" s="381" t="s">
        <v>28</v>
      </c>
      <c r="E796" s="383">
        <v>438.42</v>
      </c>
      <c r="F796" s="383">
        <v>0</v>
      </c>
      <c r="G796" s="383">
        <v>438.42</v>
      </c>
    </row>
    <row r="797" spans="1:7" s="352" customFormat="1" ht="25.5" x14ac:dyDescent="0.2">
      <c r="A797" s="378" t="s">
        <v>3469</v>
      </c>
      <c r="B797" s="379"/>
      <c r="C797" s="378" t="s">
        <v>7326</v>
      </c>
      <c r="D797" s="381" t="s">
        <v>28</v>
      </c>
      <c r="E797" s="383">
        <v>848.26</v>
      </c>
      <c r="F797" s="383">
        <v>52.1</v>
      </c>
      <c r="G797" s="383">
        <v>900.36</v>
      </c>
    </row>
    <row r="798" spans="1:7" s="352" customFormat="1" ht="38.25" x14ac:dyDescent="0.2">
      <c r="A798" s="378" t="s">
        <v>3470</v>
      </c>
      <c r="B798" s="379"/>
      <c r="C798" s="378" t="s">
        <v>7327</v>
      </c>
      <c r="D798" s="381" t="s">
        <v>28</v>
      </c>
      <c r="E798" s="383">
        <v>79.52</v>
      </c>
      <c r="F798" s="383">
        <v>0</v>
      </c>
      <c r="G798" s="383">
        <v>79.52</v>
      </c>
    </row>
    <row r="799" spans="1:7" ht="38.25" x14ac:dyDescent="0.2">
      <c r="A799" s="378" t="s">
        <v>3471</v>
      </c>
      <c r="B799" s="379"/>
      <c r="C799" s="378" t="s">
        <v>3472</v>
      </c>
      <c r="D799" s="381" t="s">
        <v>28</v>
      </c>
      <c r="E799" s="383">
        <v>113.29</v>
      </c>
      <c r="F799" s="383">
        <v>0</v>
      </c>
      <c r="G799" s="383">
        <v>113.29</v>
      </c>
    </row>
    <row r="800" spans="1:7" s="352" customFormat="1" ht="38.25" x14ac:dyDescent="0.2">
      <c r="A800" s="378" t="s">
        <v>3473</v>
      </c>
      <c r="B800" s="379"/>
      <c r="C800" s="378" t="s">
        <v>7328</v>
      </c>
      <c r="D800" s="381" t="s">
        <v>28</v>
      </c>
      <c r="E800" s="383">
        <v>121.86</v>
      </c>
      <c r="F800" s="383">
        <v>0</v>
      </c>
      <c r="G800" s="383">
        <v>121.86</v>
      </c>
    </row>
    <row r="801" spans="1:7" s="352" customFormat="1" ht="38.25" x14ac:dyDescent="0.2">
      <c r="A801" s="378" t="s">
        <v>3474</v>
      </c>
      <c r="B801" s="379"/>
      <c r="C801" s="378" t="s">
        <v>7329</v>
      </c>
      <c r="D801" s="381" t="s">
        <v>28</v>
      </c>
      <c r="E801" s="383">
        <v>105.48</v>
      </c>
      <c r="F801" s="383">
        <v>0</v>
      </c>
      <c r="G801" s="383">
        <v>105.48</v>
      </c>
    </row>
    <row r="802" spans="1:7" s="352" customFormat="1" ht="38.25" x14ac:dyDescent="0.2">
      <c r="A802" s="378" t="s">
        <v>3475</v>
      </c>
      <c r="B802" s="379"/>
      <c r="C802" s="378" t="s">
        <v>3476</v>
      </c>
      <c r="D802" s="381" t="s">
        <v>28</v>
      </c>
      <c r="E802" s="383">
        <v>87.41</v>
      </c>
      <c r="F802" s="383">
        <v>0</v>
      </c>
      <c r="G802" s="383">
        <v>87.41</v>
      </c>
    </row>
    <row r="803" spans="1:7" s="352" customFormat="1" ht="38.25" x14ac:dyDescent="0.2">
      <c r="A803" s="378" t="s">
        <v>3477</v>
      </c>
      <c r="B803" s="379"/>
      <c r="C803" s="378" t="s">
        <v>3478</v>
      </c>
      <c r="D803" s="381" t="s">
        <v>28</v>
      </c>
      <c r="E803" s="383">
        <v>93.85</v>
      </c>
      <c r="F803" s="383">
        <v>0</v>
      </c>
      <c r="G803" s="383">
        <v>93.85</v>
      </c>
    </row>
    <row r="804" spans="1:7" s="352" customFormat="1" ht="38.25" x14ac:dyDescent="0.2">
      <c r="A804" s="378" t="s">
        <v>3479</v>
      </c>
      <c r="B804" s="379"/>
      <c r="C804" s="378" t="s">
        <v>3480</v>
      </c>
      <c r="D804" s="381" t="s">
        <v>28</v>
      </c>
      <c r="E804" s="383">
        <v>102.79</v>
      </c>
      <c r="F804" s="383">
        <v>0</v>
      </c>
      <c r="G804" s="383">
        <v>102.79</v>
      </c>
    </row>
    <row r="805" spans="1:7" s="352" customFormat="1" ht="38.25" x14ac:dyDescent="0.2">
      <c r="A805" s="378" t="s">
        <v>3481</v>
      </c>
      <c r="B805" s="379"/>
      <c r="C805" s="378" t="s">
        <v>3482</v>
      </c>
      <c r="D805" s="381" t="s">
        <v>28</v>
      </c>
      <c r="E805" s="383">
        <v>91.94</v>
      </c>
      <c r="F805" s="383">
        <v>0</v>
      </c>
      <c r="G805" s="383">
        <v>91.94</v>
      </c>
    </row>
    <row r="806" spans="1:7" s="352" customFormat="1" ht="38.25" x14ac:dyDescent="0.2">
      <c r="A806" s="378" t="s">
        <v>3483</v>
      </c>
      <c r="B806" s="379"/>
      <c r="C806" s="378" t="s">
        <v>3484</v>
      </c>
      <c r="D806" s="381" t="s">
        <v>28</v>
      </c>
      <c r="E806" s="383">
        <v>153.96</v>
      </c>
      <c r="F806" s="383">
        <v>0</v>
      </c>
      <c r="G806" s="383">
        <v>153.96</v>
      </c>
    </row>
    <row r="807" spans="1:7" s="352" customFormat="1" ht="38.25" x14ac:dyDescent="0.2">
      <c r="A807" s="378" t="s">
        <v>3485</v>
      </c>
      <c r="B807" s="379"/>
      <c r="C807" s="378" t="s">
        <v>3486</v>
      </c>
      <c r="D807" s="381" t="s">
        <v>28</v>
      </c>
      <c r="E807" s="383">
        <v>145.29</v>
      </c>
      <c r="F807" s="383">
        <v>0</v>
      </c>
      <c r="G807" s="383">
        <v>145.29</v>
      </c>
    </row>
    <row r="808" spans="1:7" s="352" customFormat="1" ht="38.25" x14ac:dyDescent="0.2">
      <c r="A808" s="378" t="s">
        <v>3487</v>
      </c>
      <c r="B808" s="379"/>
      <c r="C808" s="378" t="s">
        <v>3488</v>
      </c>
      <c r="D808" s="381" t="s">
        <v>28</v>
      </c>
      <c r="E808" s="383">
        <v>512.95000000000005</v>
      </c>
      <c r="F808" s="383">
        <v>0</v>
      </c>
      <c r="G808" s="383">
        <v>512.95000000000005</v>
      </c>
    </row>
    <row r="809" spans="1:7" s="352" customFormat="1" ht="38.25" x14ac:dyDescent="0.2">
      <c r="A809" s="378" t="s">
        <v>3489</v>
      </c>
      <c r="B809" s="379"/>
      <c r="C809" s="378" t="s">
        <v>3490</v>
      </c>
      <c r="D809" s="381" t="s">
        <v>28</v>
      </c>
      <c r="E809" s="383">
        <v>788.63</v>
      </c>
      <c r="F809" s="383">
        <v>0</v>
      </c>
      <c r="G809" s="383">
        <v>788.63</v>
      </c>
    </row>
    <row r="810" spans="1:7" s="352" customFormat="1" ht="38.25" x14ac:dyDescent="0.2">
      <c r="A810" s="378" t="s">
        <v>3491</v>
      </c>
      <c r="B810" s="379"/>
      <c r="C810" s="378" t="s">
        <v>3492</v>
      </c>
      <c r="D810" s="381" t="s">
        <v>28</v>
      </c>
      <c r="E810" s="383">
        <v>1201.5999999999999</v>
      </c>
      <c r="F810" s="383">
        <v>0</v>
      </c>
      <c r="G810" s="383">
        <v>1201.5999999999999</v>
      </c>
    </row>
    <row r="811" spans="1:7" s="352" customFormat="1" ht="51" x14ac:dyDescent="0.2">
      <c r="A811" s="378" t="s">
        <v>3493</v>
      </c>
      <c r="B811" s="379"/>
      <c r="C811" s="378" t="s">
        <v>3494</v>
      </c>
      <c r="D811" s="381" t="s">
        <v>6</v>
      </c>
      <c r="E811" s="383">
        <v>1943.76</v>
      </c>
      <c r="F811" s="383">
        <v>0</v>
      </c>
      <c r="G811" s="383">
        <v>1943.76</v>
      </c>
    </row>
    <row r="812" spans="1:7" s="352" customFormat="1" ht="25.5" x14ac:dyDescent="0.2">
      <c r="A812" s="378" t="s">
        <v>3495</v>
      </c>
      <c r="B812" s="379"/>
      <c r="C812" s="378" t="s">
        <v>577</v>
      </c>
      <c r="D812" s="381" t="s">
        <v>28</v>
      </c>
      <c r="E812" s="383">
        <v>194.53</v>
      </c>
      <c r="F812" s="383">
        <v>48.35</v>
      </c>
      <c r="G812" s="383">
        <v>242.88</v>
      </c>
    </row>
    <row r="813" spans="1:7" s="352" customFormat="1" ht="38.25" x14ac:dyDescent="0.2">
      <c r="A813" s="378" t="s">
        <v>3496</v>
      </c>
      <c r="B813" s="379"/>
      <c r="C813" s="378" t="s">
        <v>3497</v>
      </c>
      <c r="D813" s="381" t="s">
        <v>28</v>
      </c>
      <c r="E813" s="383">
        <v>172.31</v>
      </c>
      <c r="F813" s="383">
        <v>0</v>
      </c>
      <c r="G813" s="383">
        <v>172.31</v>
      </c>
    </row>
    <row r="814" spans="1:7" s="352" customFormat="1" ht="38.25" x14ac:dyDescent="0.2">
      <c r="A814" s="378" t="s">
        <v>3498</v>
      </c>
      <c r="B814" s="379"/>
      <c r="C814" s="378" t="s">
        <v>3499</v>
      </c>
      <c r="D814" s="381" t="s">
        <v>28</v>
      </c>
      <c r="E814" s="383">
        <v>147.97</v>
      </c>
      <c r="F814" s="383">
        <v>0</v>
      </c>
      <c r="G814" s="383">
        <v>147.97</v>
      </c>
    </row>
    <row r="815" spans="1:7" s="352" customFormat="1" ht="38.25" x14ac:dyDescent="0.2">
      <c r="A815" s="378" t="s">
        <v>3500</v>
      </c>
      <c r="B815" s="379"/>
      <c r="C815" s="378" t="s">
        <v>3501</v>
      </c>
      <c r="D815" s="381" t="s">
        <v>28</v>
      </c>
      <c r="E815" s="383">
        <v>153.5</v>
      </c>
      <c r="F815" s="383">
        <v>0</v>
      </c>
      <c r="G815" s="383">
        <v>153.5</v>
      </c>
    </row>
    <row r="816" spans="1:7" s="352" customFormat="1" ht="38.25" x14ac:dyDescent="0.2">
      <c r="A816" s="378" t="s">
        <v>3502</v>
      </c>
      <c r="B816" s="379"/>
      <c r="C816" s="378" t="s">
        <v>3503</v>
      </c>
      <c r="D816" s="381" t="s">
        <v>28</v>
      </c>
      <c r="E816" s="383">
        <v>172.15</v>
      </c>
      <c r="F816" s="383">
        <v>0</v>
      </c>
      <c r="G816" s="383">
        <v>172.15</v>
      </c>
    </row>
    <row r="817" spans="1:7" s="352" customFormat="1" ht="38.25" x14ac:dyDescent="0.2">
      <c r="A817" s="378" t="s">
        <v>3504</v>
      </c>
      <c r="B817" s="379"/>
      <c r="C817" s="378" t="s">
        <v>3505</v>
      </c>
      <c r="D817" s="381" t="s">
        <v>28</v>
      </c>
      <c r="E817" s="383">
        <v>156.1</v>
      </c>
      <c r="F817" s="383">
        <v>0</v>
      </c>
      <c r="G817" s="383">
        <v>156.1</v>
      </c>
    </row>
    <row r="818" spans="1:7" s="352" customFormat="1" ht="38.25" x14ac:dyDescent="0.2">
      <c r="A818" s="378" t="s">
        <v>3506</v>
      </c>
      <c r="B818" s="379"/>
      <c r="C818" s="378" t="s">
        <v>3507</v>
      </c>
      <c r="D818" s="381" t="s">
        <v>28</v>
      </c>
      <c r="E818" s="383">
        <v>144.65</v>
      </c>
      <c r="F818" s="383">
        <v>0</v>
      </c>
      <c r="G818" s="383">
        <v>144.65</v>
      </c>
    </row>
    <row r="819" spans="1:7" s="352" customFormat="1" x14ac:dyDescent="0.2">
      <c r="A819" s="384" t="s">
        <v>3508</v>
      </c>
      <c r="B819" s="385" t="s">
        <v>3509</v>
      </c>
      <c r="C819" s="384"/>
      <c r="D819" s="386"/>
      <c r="E819" s="387"/>
      <c r="F819" s="387"/>
      <c r="G819" s="387"/>
    </row>
    <row r="820" spans="1:7" s="352" customFormat="1" ht="25.5" x14ac:dyDescent="0.2">
      <c r="A820" s="378" t="s">
        <v>3510</v>
      </c>
      <c r="B820" s="379"/>
      <c r="C820" s="378" t="s">
        <v>7330</v>
      </c>
      <c r="D820" s="381" t="s">
        <v>28</v>
      </c>
      <c r="E820" s="383">
        <v>57.72</v>
      </c>
      <c r="F820" s="383">
        <v>86.58</v>
      </c>
      <c r="G820" s="383">
        <v>144.30000000000001</v>
      </c>
    </row>
    <row r="821" spans="1:7" s="352" customFormat="1" x14ac:dyDescent="0.2">
      <c r="A821" s="384" t="s">
        <v>3511</v>
      </c>
      <c r="B821" s="385" t="s">
        <v>3512</v>
      </c>
      <c r="C821" s="384"/>
      <c r="D821" s="386"/>
      <c r="E821" s="387"/>
      <c r="F821" s="387"/>
      <c r="G821" s="387"/>
    </row>
    <row r="822" spans="1:7" s="352" customFormat="1" ht="25.5" x14ac:dyDescent="0.2">
      <c r="A822" s="378" t="s">
        <v>3513</v>
      </c>
      <c r="B822" s="379"/>
      <c r="C822" s="378" t="s">
        <v>578</v>
      </c>
      <c r="D822" s="381" t="s">
        <v>28</v>
      </c>
      <c r="E822" s="383">
        <v>0</v>
      </c>
      <c r="F822" s="383">
        <v>29.92</v>
      </c>
      <c r="G822" s="383">
        <v>29.92</v>
      </c>
    </row>
    <row r="823" spans="1:7" s="352" customFormat="1" ht="25.5" x14ac:dyDescent="0.2">
      <c r="A823" s="378" t="s">
        <v>3514</v>
      </c>
      <c r="B823" s="379"/>
      <c r="C823" s="378" t="s">
        <v>579</v>
      </c>
      <c r="D823" s="381" t="s">
        <v>6</v>
      </c>
      <c r="E823" s="383">
        <v>1.04</v>
      </c>
      <c r="F823" s="383">
        <v>4.0999999999999996</v>
      </c>
      <c r="G823" s="383">
        <v>5.14</v>
      </c>
    </row>
    <row r="824" spans="1:7" s="352" customFormat="1" ht="25.5" x14ac:dyDescent="0.2">
      <c r="A824" s="378" t="s">
        <v>3515</v>
      </c>
      <c r="B824" s="379"/>
      <c r="C824" s="378" t="s">
        <v>580</v>
      </c>
      <c r="D824" s="381" t="s">
        <v>6</v>
      </c>
      <c r="E824" s="383">
        <v>1.35</v>
      </c>
      <c r="F824" s="383">
        <v>4.0999999999999996</v>
      </c>
      <c r="G824" s="383">
        <v>5.45</v>
      </c>
    </row>
    <row r="825" spans="1:7" s="352" customFormat="1" ht="25.5" x14ac:dyDescent="0.2">
      <c r="A825" s="378" t="s">
        <v>3516</v>
      </c>
      <c r="B825" s="379"/>
      <c r="C825" s="378" t="s">
        <v>581</v>
      </c>
      <c r="D825" s="381" t="s">
        <v>6</v>
      </c>
      <c r="E825" s="383">
        <v>1.67</v>
      </c>
      <c r="F825" s="383">
        <v>4.0999999999999996</v>
      </c>
      <c r="G825" s="383">
        <v>5.77</v>
      </c>
    </row>
    <row r="826" spans="1:7" ht="25.5" x14ac:dyDescent="0.2">
      <c r="A826" s="378" t="s">
        <v>3517</v>
      </c>
      <c r="B826" s="379"/>
      <c r="C826" s="378" t="s">
        <v>582</v>
      </c>
      <c r="D826" s="381" t="s">
        <v>6</v>
      </c>
      <c r="E826" s="383">
        <v>1.8</v>
      </c>
      <c r="F826" s="383">
        <v>4.0999999999999996</v>
      </c>
      <c r="G826" s="383">
        <v>5.9</v>
      </c>
    </row>
    <row r="827" spans="1:7" s="352" customFormat="1" ht="25.5" x14ac:dyDescent="0.2">
      <c r="A827" s="378" t="s">
        <v>3518</v>
      </c>
      <c r="B827" s="379"/>
      <c r="C827" s="378" t="s">
        <v>583</v>
      </c>
      <c r="D827" s="381" t="s">
        <v>6</v>
      </c>
      <c r="E827" s="383">
        <v>2.4500000000000002</v>
      </c>
      <c r="F827" s="383">
        <v>4.0999999999999996</v>
      </c>
      <c r="G827" s="383">
        <v>6.55</v>
      </c>
    </row>
    <row r="828" spans="1:7" x14ac:dyDescent="0.2">
      <c r="A828" s="388" t="s">
        <v>3519</v>
      </c>
      <c r="B828" s="388" t="s">
        <v>3520</v>
      </c>
      <c r="C828" s="389"/>
      <c r="D828" s="390"/>
      <c r="E828" s="391"/>
      <c r="F828" s="391"/>
      <c r="G828" s="391"/>
    </row>
    <row r="829" spans="1:7" s="352" customFormat="1" x14ac:dyDescent="0.2">
      <c r="A829" s="369" t="s">
        <v>3521</v>
      </c>
      <c r="B829" s="369" t="s">
        <v>584</v>
      </c>
      <c r="C829" s="370"/>
      <c r="D829" s="392"/>
      <c r="E829" s="393"/>
      <c r="F829" s="393"/>
      <c r="G829" s="393"/>
    </row>
    <row r="830" spans="1:7" s="352" customFormat="1" ht="25.5" x14ac:dyDescent="0.2">
      <c r="A830" s="378" t="s">
        <v>3522</v>
      </c>
      <c r="B830" s="379"/>
      <c r="C830" s="378" t="s">
        <v>585</v>
      </c>
      <c r="D830" s="381" t="s">
        <v>28</v>
      </c>
      <c r="E830" s="383">
        <v>58.8</v>
      </c>
      <c r="F830" s="383">
        <v>37.4</v>
      </c>
      <c r="G830" s="383">
        <v>96.2</v>
      </c>
    </row>
    <row r="831" spans="1:7" s="352" customFormat="1" ht="25.5" x14ac:dyDescent="0.2">
      <c r="A831" s="378" t="s">
        <v>3523</v>
      </c>
      <c r="B831" s="379"/>
      <c r="C831" s="378" t="s">
        <v>586</v>
      </c>
      <c r="D831" s="381" t="s">
        <v>28</v>
      </c>
      <c r="E831" s="383">
        <v>63.07</v>
      </c>
      <c r="F831" s="383">
        <v>38.9</v>
      </c>
      <c r="G831" s="383">
        <v>101.97</v>
      </c>
    </row>
    <row r="832" spans="1:7" s="352" customFormat="1" ht="25.5" x14ac:dyDescent="0.2">
      <c r="A832" s="378" t="s">
        <v>3524</v>
      </c>
      <c r="B832" s="379"/>
      <c r="C832" s="378" t="s">
        <v>587</v>
      </c>
      <c r="D832" s="381" t="s">
        <v>28</v>
      </c>
      <c r="E832" s="383">
        <v>67.349999999999994</v>
      </c>
      <c r="F832" s="383">
        <v>40.4</v>
      </c>
      <c r="G832" s="383">
        <v>107.75</v>
      </c>
    </row>
    <row r="833" spans="1:7" s="352" customFormat="1" ht="25.5" x14ac:dyDescent="0.2">
      <c r="A833" s="378" t="s">
        <v>3525</v>
      </c>
      <c r="B833" s="379"/>
      <c r="C833" s="378" t="s">
        <v>588</v>
      </c>
      <c r="D833" s="381" t="s">
        <v>28</v>
      </c>
      <c r="E833" s="383">
        <v>73.88</v>
      </c>
      <c r="F833" s="383">
        <v>43.39</v>
      </c>
      <c r="G833" s="383">
        <v>117.27</v>
      </c>
    </row>
    <row r="834" spans="1:7" s="352" customFormat="1" ht="25.5" x14ac:dyDescent="0.2">
      <c r="A834" s="378" t="s">
        <v>3526</v>
      </c>
      <c r="B834" s="379"/>
      <c r="C834" s="378" t="s">
        <v>589</v>
      </c>
      <c r="D834" s="381" t="s">
        <v>28</v>
      </c>
      <c r="E834" s="383">
        <v>40.42</v>
      </c>
      <c r="F834" s="383">
        <v>28.43</v>
      </c>
      <c r="G834" s="383">
        <v>68.849999999999994</v>
      </c>
    </row>
    <row r="835" spans="1:7" ht="25.5" x14ac:dyDescent="0.2">
      <c r="A835" s="378" t="s">
        <v>3527</v>
      </c>
      <c r="B835" s="379"/>
      <c r="C835" s="378" t="s">
        <v>590</v>
      </c>
      <c r="D835" s="381" t="s">
        <v>28</v>
      </c>
      <c r="E835" s="383">
        <v>44.7</v>
      </c>
      <c r="F835" s="383">
        <v>29.92</v>
      </c>
      <c r="G835" s="383">
        <v>74.62</v>
      </c>
    </row>
    <row r="836" spans="1:7" ht="25.5" x14ac:dyDescent="0.2">
      <c r="A836" s="378" t="s">
        <v>3528</v>
      </c>
      <c r="B836" s="379"/>
      <c r="C836" s="378" t="s">
        <v>591</v>
      </c>
      <c r="D836" s="381" t="s">
        <v>28</v>
      </c>
      <c r="E836" s="383">
        <v>48.98</v>
      </c>
      <c r="F836" s="383">
        <v>31.41</v>
      </c>
      <c r="G836" s="383">
        <v>80.39</v>
      </c>
    </row>
    <row r="837" spans="1:7" s="352" customFormat="1" ht="25.5" x14ac:dyDescent="0.2">
      <c r="A837" s="378" t="s">
        <v>3529</v>
      </c>
      <c r="B837" s="379"/>
      <c r="C837" s="378" t="s">
        <v>592</v>
      </c>
      <c r="D837" s="381" t="s">
        <v>28</v>
      </c>
      <c r="E837" s="383">
        <v>53.49</v>
      </c>
      <c r="F837" s="383">
        <v>34.409999999999997</v>
      </c>
      <c r="G837" s="383">
        <v>87.9</v>
      </c>
    </row>
    <row r="838" spans="1:7" s="352" customFormat="1" x14ac:dyDescent="0.2">
      <c r="A838" s="378" t="s">
        <v>3530</v>
      </c>
      <c r="B838" s="379"/>
      <c r="C838" s="378" t="s">
        <v>593</v>
      </c>
      <c r="D838" s="381" t="s">
        <v>28</v>
      </c>
      <c r="E838" s="383">
        <v>44.46</v>
      </c>
      <c r="F838" s="383">
        <v>35.9</v>
      </c>
      <c r="G838" s="383">
        <v>80.36</v>
      </c>
    </row>
    <row r="839" spans="1:7" s="352" customFormat="1" x14ac:dyDescent="0.2">
      <c r="A839" s="378" t="s">
        <v>3531</v>
      </c>
      <c r="B839" s="379"/>
      <c r="C839" s="378" t="s">
        <v>594</v>
      </c>
      <c r="D839" s="381" t="s">
        <v>28</v>
      </c>
      <c r="E839" s="383">
        <v>33.36</v>
      </c>
      <c r="F839" s="383">
        <v>26.93</v>
      </c>
      <c r="G839" s="383">
        <v>60.29</v>
      </c>
    </row>
    <row r="840" spans="1:7" s="352" customFormat="1" x14ac:dyDescent="0.2">
      <c r="A840" s="378" t="s">
        <v>3532</v>
      </c>
      <c r="B840" s="379"/>
      <c r="C840" s="378" t="s">
        <v>595</v>
      </c>
      <c r="D840" s="381" t="s">
        <v>28</v>
      </c>
      <c r="E840" s="383">
        <v>40.950000000000003</v>
      </c>
      <c r="F840" s="383">
        <v>19.440000000000001</v>
      </c>
      <c r="G840" s="383">
        <v>60.39</v>
      </c>
    </row>
    <row r="841" spans="1:7" s="352" customFormat="1" ht="25.5" x14ac:dyDescent="0.2">
      <c r="A841" s="378" t="s">
        <v>3533</v>
      </c>
      <c r="B841" s="379"/>
      <c r="C841" s="378" t="s">
        <v>596</v>
      </c>
      <c r="D841" s="381" t="s">
        <v>28</v>
      </c>
      <c r="E841" s="383">
        <v>12.55</v>
      </c>
      <c r="F841" s="383">
        <v>3.82</v>
      </c>
      <c r="G841" s="383">
        <v>16.37</v>
      </c>
    </row>
    <row r="842" spans="1:7" s="352" customFormat="1" ht="25.5" x14ac:dyDescent="0.2">
      <c r="A842" s="378" t="s">
        <v>3534</v>
      </c>
      <c r="B842" s="379"/>
      <c r="C842" s="378" t="s">
        <v>597</v>
      </c>
      <c r="D842" s="381" t="s">
        <v>28</v>
      </c>
      <c r="E842" s="383">
        <v>7.89</v>
      </c>
      <c r="F842" s="383">
        <v>3.82</v>
      </c>
      <c r="G842" s="383">
        <v>11.71</v>
      </c>
    </row>
    <row r="843" spans="1:7" s="352" customFormat="1" x14ac:dyDescent="0.2">
      <c r="A843" s="384" t="s">
        <v>3535</v>
      </c>
      <c r="B843" s="385" t="s">
        <v>598</v>
      </c>
      <c r="C843" s="384"/>
      <c r="D843" s="386"/>
      <c r="E843" s="387"/>
      <c r="F843" s="387"/>
      <c r="G843" s="387"/>
    </row>
    <row r="844" spans="1:7" s="352" customFormat="1" ht="25.5" x14ac:dyDescent="0.2">
      <c r="A844" s="378" t="s">
        <v>3536</v>
      </c>
      <c r="B844" s="379"/>
      <c r="C844" s="378" t="s">
        <v>599</v>
      </c>
      <c r="D844" s="381" t="s">
        <v>189</v>
      </c>
      <c r="E844" s="383">
        <v>14.87</v>
      </c>
      <c r="F844" s="383">
        <v>0</v>
      </c>
      <c r="G844" s="383">
        <v>14.87</v>
      </c>
    </row>
    <row r="845" spans="1:7" s="352" customFormat="1" ht="25.5" x14ac:dyDescent="0.2">
      <c r="A845" s="378" t="s">
        <v>3537</v>
      </c>
      <c r="B845" s="379"/>
      <c r="C845" s="378" t="s">
        <v>600</v>
      </c>
      <c r="D845" s="381" t="s">
        <v>189</v>
      </c>
      <c r="E845" s="383">
        <v>0</v>
      </c>
      <c r="F845" s="383">
        <v>3.86</v>
      </c>
      <c r="G845" s="383">
        <v>3.86</v>
      </c>
    </row>
    <row r="846" spans="1:7" s="352" customFormat="1" ht="25.5" x14ac:dyDescent="0.2">
      <c r="A846" s="378" t="s">
        <v>3538</v>
      </c>
      <c r="B846" s="379"/>
      <c r="C846" s="378" t="s">
        <v>601</v>
      </c>
      <c r="D846" s="381" t="s">
        <v>189</v>
      </c>
      <c r="E846" s="383">
        <v>16.329999999999998</v>
      </c>
      <c r="F846" s="383">
        <v>0</v>
      </c>
      <c r="G846" s="383">
        <v>16.329999999999998</v>
      </c>
    </row>
    <row r="847" spans="1:7" s="352" customFormat="1" ht="25.5" x14ac:dyDescent="0.2">
      <c r="A847" s="378" t="s">
        <v>3539</v>
      </c>
      <c r="B847" s="379"/>
      <c r="C847" s="378" t="s">
        <v>3540</v>
      </c>
      <c r="D847" s="381" t="s">
        <v>189</v>
      </c>
      <c r="E847" s="383">
        <v>21.69</v>
      </c>
      <c r="F847" s="383">
        <v>0</v>
      </c>
      <c r="G847" s="383">
        <v>21.69</v>
      </c>
    </row>
    <row r="848" spans="1:7" s="352" customFormat="1" ht="25.5" x14ac:dyDescent="0.2">
      <c r="A848" s="378" t="s">
        <v>3541</v>
      </c>
      <c r="B848" s="379"/>
      <c r="C848" s="378" t="s">
        <v>3542</v>
      </c>
      <c r="D848" s="381" t="s">
        <v>189</v>
      </c>
      <c r="E848" s="383">
        <v>21.24</v>
      </c>
      <c r="F848" s="383">
        <v>0</v>
      </c>
      <c r="G848" s="383">
        <v>21.24</v>
      </c>
    </row>
    <row r="849" spans="1:7" s="352" customFormat="1" ht="25.5" x14ac:dyDescent="0.2">
      <c r="A849" s="378" t="s">
        <v>8268</v>
      </c>
      <c r="B849" s="379"/>
      <c r="C849" s="378" t="s">
        <v>8269</v>
      </c>
      <c r="D849" s="381" t="s">
        <v>189</v>
      </c>
      <c r="E849" s="383">
        <v>7.02</v>
      </c>
      <c r="F849" s="383">
        <v>3.86</v>
      </c>
      <c r="G849" s="383">
        <v>10.88</v>
      </c>
    </row>
    <row r="850" spans="1:7" x14ac:dyDescent="0.2">
      <c r="A850" s="384" t="s">
        <v>3543</v>
      </c>
      <c r="B850" s="385" t="s">
        <v>602</v>
      </c>
      <c r="C850" s="384"/>
      <c r="D850" s="386"/>
      <c r="E850" s="387"/>
      <c r="F850" s="387"/>
      <c r="G850" s="387"/>
    </row>
    <row r="851" spans="1:7" s="352" customFormat="1" ht="25.5" x14ac:dyDescent="0.2">
      <c r="A851" s="378" t="s">
        <v>3544</v>
      </c>
      <c r="B851" s="379"/>
      <c r="C851" s="378" t="s">
        <v>603</v>
      </c>
      <c r="D851" s="381" t="s">
        <v>53</v>
      </c>
      <c r="E851" s="383">
        <v>1546.56</v>
      </c>
      <c r="F851" s="383">
        <v>570.58000000000004</v>
      </c>
      <c r="G851" s="383">
        <v>2117.14</v>
      </c>
    </row>
    <row r="852" spans="1:7" s="352" customFormat="1" ht="25.5" x14ac:dyDescent="0.2">
      <c r="A852" s="378" t="s">
        <v>3545</v>
      </c>
      <c r="B852" s="379"/>
      <c r="C852" s="378" t="s">
        <v>604</v>
      </c>
      <c r="D852" s="381" t="s">
        <v>53</v>
      </c>
      <c r="E852" s="383">
        <v>1508.07</v>
      </c>
      <c r="F852" s="383">
        <v>630.03</v>
      </c>
      <c r="G852" s="383">
        <v>2138.1</v>
      </c>
    </row>
    <row r="853" spans="1:7" s="352" customFormat="1" ht="25.5" x14ac:dyDescent="0.2">
      <c r="A853" s="378" t="s">
        <v>3546</v>
      </c>
      <c r="B853" s="379"/>
      <c r="C853" s="378" t="s">
        <v>7331</v>
      </c>
      <c r="D853" s="381" t="s">
        <v>53</v>
      </c>
      <c r="E853" s="383">
        <v>1360.11</v>
      </c>
      <c r="F853" s="383">
        <v>542.19000000000005</v>
      </c>
      <c r="G853" s="383">
        <v>1902.3</v>
      </c>
    </row>
    <row r="854" spans="1:7" s="352" customFormat="1" ht="25.5" x14ac:dyDescent="0.2">
      <c r="A854" s="378" t="s">
        <v>3547</v>
      </c>
      <c r="B854" s="379"/>
      <c r="C854" s="378" t="s">
        <v>7332</v>
      </c>
      <c r="D854" s="381" t="s">
        <v>53</v>
      </c>
      <c r="E854" s="383">
        <v>1217.3599999999999</v>
      </c>
      <c r="F854" s="383">
        <v>536.65</v>
      </c>
      <c r="G854" s="383">
        <v>1754.01</v>
      </c>
    </row>
    <row r="855" spans="1:7" s="352" customFormat="1" ht="25.5" x14ac:dyDescent="0.2">
      <c r="A855" s="378" t="s">
        <v>3548</v>
      </c>
      <c r="B855" s="379"/>
      <c r="C855" s="378" t="s">
        <v>7333</v>
      </c>
      <c r="D855" s="381" t="s">
        <v>53</v>
      </c>
      <c r="E855" s="383">
        <v>1344.23</v>
      </c>
      <c r="F855" s="383">
        <v>575.4</v>
      </c>
      <c r="G855" s="383">
        <v>1919.63</v>
      </c>
    </row>
    <row r="856" spans="1:7" s="352" customFormat="1" x14ac:dyDescent="0.2">
      <c r="A856" s="384" t="s">
        <v>3549</v>
      </c>
      <c r="B856" s="385" t="s">
        <v>3550</v>
      </c>
      <c r="C856" s="384"/>
      <c r="D856" s="386"/>
      <c r="E856" s="387"/>
      <c r="F856" s="387"/>
      <c r="G856" s="387"/>
    </row>
    <row r="857" spans="1:7" ht="25.5" x14ac:dyDescent="0.2">
      <c r="A857" s="378" t="s">
        <v>3551</v>
      </c>
      <c r="B857" s="379"/>
      <c r="C857" s="378" t="s">
        <v>605</v>
      </c>
      <c r="D857" s="381" t="s">
        <v>53</v>
      </c>
      <c r="E857" s="383">
        <v>2047.53</v>
      </c>
      <c r="F857" s="383">
        <v>897.6</v>
      </c>
      <c r="G857" s="383">
        <v>2945.13</v>
      </c>
    </row>
    <row r="858" spans="1:7" s="352" customFormat="1" ht="25.5" x14ac:dyDescent="0.2">
      <c r="A858" s="378" t="s">
        <v>3552</v>
      </c>
      <c r="B858" s="379"/>
      <c r="C858" s="378" t="s">
        <v>606</v>
      </c>
      <c r="D858" s="381" t="s">
        <v>46</v>
      </c>
      <c r="E858" s="383">
        <v>0.08</v>
      </c>
      <c r="F858" s="383">
        <v>4.1900000000000004</v>
      </c>
      <c r="G858" s="383">
        <v>4.2699999999999996</v>
      </c>
    </row>
    <row r="859" spans="1:7" s="352" customFormat="1" ht="25.5" x14ac:dyDescent="0.2">
      <c r="A859" s="378" t="s">
        <v>3553</v>
      </c>
      <c r="B859" s="379"/>
      <c r="C859" s="378" t="s">
        <v>607</v>
      </c>
      <c r="D859" s="381" t="s">
        <v>46</v>
      </c>
      <c r="E859" s="383">
        <v>0.21</v>
      </c>
      <c r="F859" s="383">
        <v>11.08</v>
      </c>
      <c r="G859" s="383">
        <v>11.29</v>
      </c>
    </row>
    <row r="860" spans="1:7" s="352" customFormat="1" x14ac:dyDescent="0.2">
      <c r="A860" s="388" t="s">
        <v>3554</v>
      </c>
      <c r="B860" s="388" t="s">
        <v>3555</v>
      </c>
      <c r="C860" s="389"/>
      <c r="D860" s="390"/>
      <c r="E860" s="391"/>
      <c r="F860" s="391"/>
      <c r="G860" s="391"/>
    </row>
    <row r="861" spans="1:7" s="352" customFormat="1" x14ac:dyDescent="0.2">
      <c r="A861" s="369" t="s">
        <v>3556</v>
      </c>
      <c r="B861" s="369" t="s">
        <v>608</v>
      </c>
      <c r="C861" s="370"/>
      <c r="D861" s="392"/>
      <c r="E861" s="393"/>
      <c r="F861" s="393"/>
      <c r="G861" s="393"/>
    </row>
    <row r="862" spans="1:7" s="352" customFormat="1" x14ac:dyDescent="0.2">
      <c r="A862" s="378" t="s">
        <v>3557</v>
      </c>
      <c r="B862" s="379"/>
      <c r="C862" s="378" t="s">
        <v>609</v>
      </c>
      <c r="D862" s="381" t="s">
        <v>28</v>
      </c>
      <c r="E862" s="383">
        <v>21.12</v>
      </c>
      <c r="F862" s="383">
        <v>21.72</v>
      </c>
      <c r="G862" s="383">
        <v>42.84</v>
      </c>
    </row>
    <row r="863" spans="1:7" x14ac:dyDescent="0.2">
      <c r="A863" s="378" t="s">
        <v>3558</v>
      </c>
      <c r="B863" s="379"/>
      <c r="C863" s="378" t="s">
        <v>610</v>
      </c>
      <c r="D863" s="381" t="s">
        <v>28</v>
      </c>
      <c r="E863" s="383">
        <v>32.479999999999997</v>
      </c>
      <c r="F863" s="383">
        <v>21.72</v>
      </c>
      <c r="G863" s="383">
        <v>54.2</v>
      </c>
    </row>
    <row r="864" spans="1:7" s="352" customFormat="1" x14ac:dyDescent="0.2">
      <c r="A864" s="378" t="s">
        <v>3559</v>
      </c>
      <c r="B864" s="379"/>
      <c r="C864" s="378" t="s">
        <v>611</v>
      </c>
      <c r="D864" s="381" t="s">
        <v>28</v>
      </c>
      <c r="E864" s="383">
        <v>19.84</v>
      </c>
      <c r="F864" s="383">
        <v>21.72</v>
      </c>
      <c r="G864" s="383">
        <v>41.56</v>
      </c>
    </row>
    <row r="865" spans="1:7" s="352" customFormat="1" x14ac:dyDescent="0.2">
      <c r="A865" s="378" t="s">
        <v>7108</v>
      </c>
      <c r="B865" s="379"/>
      <c r="C865" s="378" t="s">
        <v>7334</v>
      </c>
      <c r="D865" s="381" t="s">
        <v>28</v>
      </c>
      <c r="E865" s="383">
        <v>50.76</v>
      </c>
      <c r="F865" s="383">
        <v>32.57</v>
      </c>
      <c r="G865" s="383">
        <v>83.33</v>
      </c>
    </row>
    <row r="866" spans="1:7" s="352" customFormat="1" x14ac:dyDescent="0.2">
      <c r="A866" s="378" t="s">
        <v>3560</v>
      </c>
      <c r="B866" s="379"/>
      <c r="C866" s="378" t="s">
        <v>612</v>
      </c>
      <c r="D866" s="381" t="s">
        <v>28</v>
      </c>
      <c r="E866" s="383">
        <v>54.54</v>
      </c>
      <c r="F866" s="383">
        <v>32.57</v>
      </c>
      <c r="G866" s="383">
        <v>87.11</v>
      </c>
    </row>
    <row r="867" spans="1:7" x14ac:dyDescent="0.2">
      <c r="A867" s="378" t="s">
        <v>3561</v>
      </c>
      <c r="B867" s="379"/>
      <c r="C867" s="378" t="s">
        <v>613</v>
      </c>
      <c r="D867" s="381" t="s">
        <v>46</v>
      </c>
      <c r="E867" s="383">
        <v>0.56000000000000005</v>
      </c>
      <c r="F867" s="383">
        <v>9.58</v>
      </c>
      <c r="G867" s="383">
        <v>10.14</v>
      </c>
    </row>
    <row r="868" spans="1:7" ht="25.5" x14ac:dyDescent="0.2">
      <c r="A868" s="378" t="s">
        <v>3562</v>
      </c>
      <c r="B868" s="379"/>
      <c r="C868" s="378" t="s">
        <v>614</v>
      </c>
      <c r="D868" s="381" t="s">
        <v>46</v>
      </c>
      <c r="E868" s="383">
        <v>7.83</v>
      </c>
      <c r="F868" s="383">
        <v>11.97</v>
      </c>
      <c r="G868" s="383">
        <v>19.8</v>
      </c>
    </row>
    <row r="869" spans="1:7" s="352" customFormat="1" x14ac:dyDescent="0.2">
      <c r="A869" s="378" t="s">
        <v>3563</v>
      </c>
      <c r="B869" s="379"/>
      <c r="C869" s="378" t="s">
        <v>615</v>
      </c>
      <c r="D869" s="381" t="s">
        <v>46</v>
      </c>
      <c r="E869" s="383">
        <v>11.94</v>
      </c>
      <c r="F869" s="383">
        <v>11.97</v>
      </c>
      <c r="G869" s="383">
        <v>23.91</v>
      </c>
    </row>
    <row r="870" spans="1:7" s="352" customFormat="1" x14ac:dyDescent="0.2">
      <c r="A870" s="384" t="s">
        <v>3564</v>
      </c>
      <c r="B870" s="385" t="s">
        <v>616</v>
      </c>
      <c r="C870" s="384"/>
      <c r="D870" s="386"/>
      <c r="E870" s="387"/>
      <c r="F870" s="387"/>
      <c r="G870" s="387"/>
    </row>
    <row r="871" spans="1:7" s="352" customFormat="1" ht="25.5" x14ac:dyDescent="0.2">
      <c r="A871" s="378" t="s">
        <v>3565</v>
      </c>
      <c r="B871" s="379"/>
      <c r="C871" s="378" t="s">
        <v>617</v>
      </c>
      <c r="D871" s="381" t="s">
        <v>28</v>
      </c>
      <c r="E871" s="383">
        <v>26.7</v>
      </c>
      <c r="F871" s="383">
        <v>11.97</v>
      </c>
      <c r="G871" s="383">
        <v>38.67</v>
      </c>
    </row>
    <row r="872" spans="1:7" s="352" customFormat="1" ht="25.5" x14ac:dyDescent="0.2">
      <c r="A872" s="378" t="s">
        <v>3566</v>
      </c>
      <c r="B872" s="379"/>
      <c r="C872" s="378" t="s">
        <v>618</v>
      </c>
      <c r="D872" s="381" t="s">
        <v>28</v>
      </c>
      <c r="E872" s="383">
        <v>36.42</v>
      </c>
      <c r="F872" s="383">
        <v>11.97</v>
      </c>
      <c r="G872" s="383">
        <v>48.39</v>
      </c>
    </row>
    <row r="873" spans="1:7" s="352" customFormat="1" ht="25.5" x14ac:dyDescent="0.2">
      <c r="A873" s="378" t="s">
        <v>3567</v>
      </c>
      <c r="B873" s="379"/>
      <c r="C873" s="378" t="s">
        <v>619</v>
      </c>
      <c r="D873" s="381" t="s">
        <v>28</v>
      </c>
      <c r="E873" s="383">
        <v>77.569999999999993</v>
      </c>
      <c r="F873" s="383">
        <v>11.97</v>
      </c>
      <c r="G873" s="383">
        <v>89.54</v>
      </c>
    </row>
    <row r="874" spans="1:7" s="352" customFormat="1" ht="25.5" x14ac:dyDescent="0.2">
      <c r="A874" s="378" t="s">
        <v>3568</v>
      </c>
      <c r="B874" s="379"/>
      <c r="C874" s="378" t="s">
        <v>620</v>
      </c>
      <c r="D874" s="381" t="s">
        <v>28</v>
      </c>
      <c r="E874" s="383">
        <v>77.010000000000005</v>
      </c>
      <c r="F874" s="383">
        <v>11.97</v>
      </c>
      <c r="G874" s="383">
        <v>88.98</v>
      </c>
    </row>
    <row r="875" spans="1:7" s="352" customFormat="1" ht="25.5" x14ac:dyDescent="0.2">
      <c r="A875" s="378" t="s">
        <v>3569</v>
      </c>
      <c r="B875" s="379"/>
      <c r="C875" s="378" t="s">
        <v>621</v>
      </c>
      <c r="D875" s="381" t="s">
        <v>46</v>
      </c>
      <c r="E875" s="383">
        <v>45.12</v>
      </c>
      <c r="F875" s="383">
        <v>5.98</v>
      </c>
      <c r="G875" s="383">
        <v>51.1</v>
      </c>
    </row>
    <row r="876" spans="1:7" s="352" customFormat="1" ht="25.5" x14ac:dyDescent="0.2">
      <c r="A876" s="378" t="s">
        <v>3570</v>
      </c>
      <c r="B876" s="379"/>
      <c r="C876" s="378" t="s">
        <v>622</v>
      </c>
      <c r="D876" s="381" t="s">
        <v>46</v>
      </c>
      <c r="E876" s="383">
        <v>39.18</v>
      </c>
      <c r="F876" s="383">
        <v>5.98</v>
      </c>
      <c r="G876" s="383">
        <v>45.16</v>
      </c>
    </row>
    <row r="877" spans="1:7" ht="25.5" x14ac:dyDescent="0.2">
      <c r="A877" s="378" t="s">
        <v>3571</v>
      </c>
      <c r="B877" s="379"/>
      <c r="C877" s="378" t="s">
        <v>623</v>
      </c>
      <c r="D877" s="381" t="s">
        <v>46</v>
      </c>
      <c r="E877" s="383">
        <v>57.81</v>
      </c>
      <c r="F877" s="383">
        <v>5.98</v>
      </c>
      <c r="G877" s="383">
        <v>63.79</v>
      </c>
    </row>
    <row r="878" spans="1:7" s="352" customFormat="1" ht="25.5" x14ac:dyDescent="0.2">
      <c r="A878" s="378" t="s">
        <v>3572</v>
      </c>
      <c r="B878" s="379"/>
      <c r="C878" s="378" t="s">
        <v>624</v>
      </c>
      <c r="D878" s="381" t="s">
        <v>46</v>
      </c>
      <c r="E878" s="383">
        <v>84.26</v>
      </c>
      <c r="F878" s="383">
        <v>5.98</v>
      </c>
      <c r="G878" s="383">
        <v>90.24</v>
      </c>
    </row>
    <row r="879" spans="1:7" s="352" customFormat="1" ht="25.5" x14ac:dyDescent="0.2">
      <c r="A879" s="378" t="s">
        <v>3573</v>
      </c>
      <c r="B879" s="379"/>
      <c r="C879" s="378" t="s">
        <v>625</v>
      </c>
      <c r="D879" s="381" t="s">
        <v>46</v>
      </c>
      <c r="E879" s="383">
        <v>28.19</v>
      </c>
      <c r="F879" s="383">
        <v>5.98</v>
      </c>
      <c r="G879" s="383">
        <v>34.17</v>
      </c>
    </row>
    <row r="880" spans="1:7" s="352" customFormat="1" ht="25.5" x14ac:dyDescent="0.2">
      <c r="A880" s="378" t="s">
        <v>3574</v>
      </c>
      <c r="B880" s="379"/>
      <c r="C880" s="378" t="s">
        <v>626</v>
      </c>
      <c r="D880" s="381" t="s">
        <v>46</v>
      </c>
      <c r="E880" s="383">
        <v>37.450000000000003</v>
      </c>
      <c r="F880" s="383">
        <v>5.98</v>
      </c>
      <c r="G880" s="383">
        <v>43.43</v>
      </c>
    </row>
    <row r="881" spans="1:7" s="352" customFormat="1" ht="25.5" x14ac:dyDescent="0.2">
      <c r="A881" s="378" t="s">
        <v>3575</v>
      </c>
      <c r="B881" s="379"/>
      <c r="C881" s="378" t="s">
        <v>627</v>
      </c>
      <c r="D881" s="381" t="s">
        <v>46</v>
      </c>
      <c r="E881" s="383">
        <v>35.32</v>
      </c>
      <c r="F881" s="383">
        <v>5.98</v>
      </c>
      <c r="G881" s="383">
        <v>41.3</v>
      </c>
    </row>
    <row r="882" spans="1:7" s="352" customFormat="1" x14ac:dyDescent="0.2">
      <c r="A882" s="384" t="s">
        <v>2650</v>
      </c>
      <c r="B882" s="385" t="s">
        <v>7335</v>
      </c>
      <c r="C882" s="384"/>
      <c r="D882" s="386"/>
      <c r="E882" s="387"/>
      <c r="F882" s="387"/>
      <c r="G882" s="387"/>
    </row>
    <row r="883" spans="1:7" s="352" customFormat="1" ht="25.5" x14ac:dyDescent="0.2">
      <c r="A883" s="378" t="s">
        <v>3576</v>
      </c>
      <c r="B883" s="379"/>
      <c r="C883" s="378" t="s">
        <v>7336</v>
      </c>
      <c r="D883" s="381" t="s">
        <v>28</v>
      </c>
      <c r="E883" s="383">
        <v>44.17</v>
      </c>
      <c r="F883" s="383">
        <v>19.440000000000001</v>
      </c>
      <c r="G883" s="383">
        <v>63.61</v>
      </c>
    </row>
    <row r="884" spans="1:7" s="352" customFormat="1" ht="25.5" x14ac:dyDescent="0.2">
      <c r="A884" s="378" t="s">
        <v>3577</v>
      </c>
      <c r="B884" s="379"/>
      <c r="C884" s="378" t="s">
        <v>7337</v>
      </c>
      <c r="D884" s="381" t="s">
        <v>46</v>
      </c>
      <c r="E884" s="383">
        <v>80.260000000000005</v>
      </c>
      <c r="F884" s="383">
        <v>6.58</v>
      </c>
      <c r="G884" s="383">
        <v>86.84</v>
      </c>
    </row>
    <row r="885" spans="1:7" s="352" customFormat="1" x14ac:dyDescent="0.2">
      <c r="A885" s="384" t="s">
        <v>2651</v>
      </c>
      <c r="B885" s="385" t="s">
        <v>628</v>
      </c>
      <c r="C885" s="384"/>
      <c r="D885" s="386"/>
      <c r="E885" s="387"/>
      <c r="F885" s="387"/>
      <c r="G885" s="387"/>
    </row>
    <row r="886" spans="1:7" s="352" customFormat="1" ht="38.25" x14ac:dyDescent="0.2">
      <c r="A886" s="378" t="s">
        <v>3578</v>
      </c>
      <c r="B886" s="379"/>
      <c r="C886" s="378" t="s">
        <v>629</v>
      </c>
      <c r="D886" s="381" t="s">
        <v>28</v>
      </c>
      <c r="E886" s="383">
        <v>53.93</v>
      </c>
      <c r="F886" s="383">
        <v>11.97</v>
      </c>
      <c r="G886" s="383">
        <v>65.900000000000006</v>
      </c>
    </row>
    <row r="887" spans="1:7" s="352" customFormat="1" ht="38.25" x14ac:dyDescent="0.2">
      <c r="A887" s="378" t="s">
        <v>3579</v>
      </c>
      <c r="B887" s="379"/>
      <c r="C887" s="378" t="s">
        <v>630</v>
      </c>
      <c r="D887" s="381" t="s">
        <v>28</v>
      </c>
      <c r="E887" s="383">
        <v>112</v>
      </c>
      <c r="F887" s="383">
        <v>11.97</v>
      </c>
      <c r="G887" s="383">
        <v>123.97</v>
      </c>
    </row>
    <row r="888" spans="1:7" s="352" customFormat="1" ht="38.25" x14ac:dyDescent="0.2">
      <c r="A888" s="378" t="s">
        <v>3580</v>
      </c>
      <c r="B888" s="379"/>
      <c r="C888" s="378" t="s">
        <v>631</v>
      </c>
      <c r="D888" s="381" t="s">
        <v>28</v>
      </c>
      <c r="E888" s="383">
        <v>77.599999999999994</v>
      </c>
      <c r="F888" s="383">
        <v>11.97</v>
      </c>
      <c r="G888" s="383">
        <v>89.57</v>
      </c>
    </row>
    <row r="889" spans="1:7" ht="38.25" x14ac:dyDescent="0.2">
      <c r="A889" s="378" t="s">
        <v>3581</v>
      </c>
      <c r="B889" s="379"/>
      <c r="C889" s="378" t="s">
        <v>7338</v>
      </c>
      <c r="D889" s="381" t="s">
        <v>28</v>
      </c>
      <c r="E889" s="383">
        <v>62.67</v>
      </c>
      <c r="F889" s="383">
        <v>11.97</v>
      </c>
      <c r="G889" s="383">
        <v>74.64</v>
      </c>
    </row>
    <row r="890" spans="1:7" s="352" customFormat="1" ht="38.25" x14ac:dyDescent="0.2">
      <c r="A890" s="378" t="s">
        <v>3582</v>
      </c>
      <c r="B890" s="379"/>
      <c r="C890" s="378" t="s">
        <v>632</v>
      </c>
      <c r="D890" s="381" t="s">
        <v>46</v>
      </c>
      <c r="E890" s="383">
        <v>47.66</v>
      </c>
      <c r="F890" s="383">
        <v>5.98</v>
      </c>
      <c r="G890" s="383">
        <v>53.64</v>
      </c>
    </row>
    <row r="891" spans="1:7" s="352" customFormat="1" ht="38.25" x14ac:dyDescent="0.2">
      <c r="A891" s="378" t="s">
        <v>3583</v>
      </c>
      <c r="B891" s="379"/>
      <c r="C891" s="378" t="s">
        <v>633</v>
      </c>
      <c r="D891" s="381" t="s">
        <v>46</v>
      </c>
      <c r="E891" s="383">
        <v>47.6</v>
      </c>
      <c r="F891" s="383">
        <v>5.98</v>
      </c>
      <c r="G891" s="383">
        <v>53.58</v>
      </c>
    </row>
    <row r="892" spans="1:7" x14ac:dyDescent="0.2">
      <c r="A892" s="384" t="s">
        <v>2652</v>
      </c>
      <c r="B892" s="385" t="s">
        <v>634</v>
      </c>
      <c r="C892" s="384"/>
      <c r="D892" s="386"/>
      <c r="E892" s="387"/>
      <c r="F892" s="387"/>
      <c r="G892" s="387"/>
    </row>
    <row r="893" spans="1:7" s="352" customFormat="1" ht="38.25" x14ac:dyDescent="0.2">
      <c r="A893" s="378" t="s">
        <v>3584</v>
      </c>
      <c r="B893" s="379"/>
      <c r="C893" s="378" t="s">
        <v>7339</v>
      </c>
      <c r="D893" s="381" t="s">
        <v>28</v>
      </c>
      <c r="E893" s="383">
        <v>116.84</v>
      </c>
      <c r="F893" s="383">
        <v>30.1</v>
      </c>
      <c r="G893" s="383">
        <v>146.94</v>
      </c>
    </row>
    <row r="894" spans="1:7" s="352" customFormat="1" ht="38.25" x14ac:dyDescent="0.2">
      <c r="A894" s="378" t="s">
        <v>3585</v>
      </c>
      <c r="B894" s="379"/>
      <c r="C894" s="378" t="s">
        <v>7340</v>
      </c>
      <c r="D894" s="381" t="s">
        <v>28</v>
      </c>
      <c r="E894" s="383">
        <v>111.35</v>
      </c>
      <c r="F894" s="383">
        <v>13.03</v>
      </c>
      <c r="G894" s="383">
        <v>124.38</v>
      </c>
    </row>
    <row r="895" spans="1:7" s="352" customFormat="1" ht="38.25" x14ac:dyDescent="0.2">
      <c r="A895" s="378" t="s">
        <v>3586</v>
      </c>
      <c r="B895" s="379"/>
      <c r="C895" s="378" t="s">
        <v>635</v>
      </c>
      <c r="D895" s="381" t="s">
        <v>28</v>
      </c>
      <c r="E895" s="383">
        <v>90.27</v>
      </c>
      <c r="F895" s="383">
        <v>13.03</v>
      </c>
      <c r="G895" s="383">
        <v>103.3</v>
      </c>
    </row>
    <row r="896" spans="1:7" s="352" customFormat="1" ht="38.25" x14ac:dyDescent="0.2">
      <c r="A896" s="378" t="s">
        <v>3587</v>
      </c>
      <c r="B896" s="379"/>
      <c r="C896" s="378" t="s">
        <v>636</v>
      </c>
      <c r="D896" s="381" t="s">
        <v>28</v>
      </c>
      <c r="E896" s="383">
        <v>63.08</v>
      </c>
      <c r="F896" s="383">
        <v>11.97</v>
      </c>
      <c r="G896" s="383">
        <v>75.05</v>
      </c>
    </row>
    <row r="897" spans="1:7" s="352" customFormat="1" x14ac:dyDescent="0.2">
      <c r="A897" s="384" t="s">
        <v>2653</v>
      </c>
      <c r="B897" s="385" t="s">
        <v>637</v>
      </c>
      <c r="C897" s="384"/>
      <c r="D897" s="386"/>
      <c r="E897" s="387"/>
      <c r="F897" s="387"/>
      <c r="G897" s="387"/>
    </row>
    <row r="898" spans="1:7" s="352" customFormat="1" x14ac:dyDescent="0.2">
      <c r="A898" s="378" t="s">
        <v>3588</v>
      </c>
      <c r="B898" s="379"/>
      <c r="C898" s="378" t="s">
        <v>638</v>
      </c>
      <c r="D898" s="381" t="s">
        <v>28</v>
      </c>
      <c r="E898" s="383">
        <v>41.41</v>
      </c>
      <c r="F898" s="383">
        <v>11.97</v>
      </c>
      <c r="G898" s="383">
        <v>53.38</v>
      </c>
    </row>
    <row r="899" spans="1:7" ht="25.5" x14ac:dyDescent="0.2">
      <c r="A899" s="378" t="s">
        <v>3589</v>
      </c>
      <c r="B899" s="379"/>
      <c r="C899" s="378" t="s">
        <v>639</v>
      </c>
      <c r="D899" s="381" t="s">
        <v>28</v>
      </c>
      <c r="E899" s="383">
        <v>79.44</v>
      </c>
      <c r="F899" s="383">
        <v>11.97</v>
      </c>
      <c r="G899" s="383">
        <v>91.41</v>
      </c>
    </row>
    <row r="900" spans="1:7" s="352" customFormat="1" ht="25.5" x14ac:dyDescent="0.2">
      <c r="A900" s="378" t="s">
        <v>3590</v>
      </c>
      <c r="B900" s="379"/>
      <c r="C900" s="378" t="s">
        <v>7341</v>
      </c>
      <c r="D900" s="381" t="s">
        <v>46</v>
      </c>
      <c r="E900" s="383">
        <v>111.46</v>
      </c>
      <c r="F900" s="383">
        <v>5.98</v>
      </c>
      <c r="G900" s="383">
        <v>117.44</v>
      </c>
    </row>
    <row r="901" spans="1:7" s="352" customFormat="1" x14ac:dyDescent="0.2">
      <c r="A901" s="384" t="s">
        <v>3591</v>
      </c>
      <c r="B901" s="385" t="s">
        <v>640</v>
      </c>
      <c r="C901" s="384"/>
      <c r="D901" s="386"/>
      <c r="E901" s="387"/>
      <c r="F901" s="387"/>
      <c r="G901" s="387"/>
    </row>
    <row r="902" spans="1:7" s="352" customFormat="1" x14ac:dyDescent="0.2">
      <c r="A902" s="378" t="s">
        <v>3592</v>
      </c>
      <c r="B902" s="379"/>
      <c r="C902" s="378" t="s">
        <v>641</v>
      </c>
      <c r="D902" s="381" t="s">
        <v>6</v>
      </c>
      <c r="E902" s="383">
        <v>49.86</v>
      </c>
      <c r="F902" s="383">
        <v>3</v>
      </c>
      <c r="G902" s="383">
        <v>52.86</v>
      </c>
    </row>
    <row r="903" spans="1:7" s="352" customFormat="1" ht="25.5" x14ac:dyDescent="0.2">
      <c r="A903" s="378" t="s">
        <v>3593</v>
      </c>
      <c r="B903" s="379"/>
      <c r="C903" s="378" t="s">
        <v>642</v>
      </c>
      <c r="D903" s="381" t="s">
        <v>6</v>
      </c>
      <c r="E903" s="383">
        <v>49.86</v>
      </c>
      <c r="F903" s="383">
        <v>3</v>
      </c>
      <c r="G903" s="383">
        <v>52.86</v>
      </c>
    </row>
    <row r="904" spans="1:7" x14ac:dyDescent="0.2">
      <c r="A904" s="384" t="s">
        <v>3594</v>
      </c>
      <c r="B904" s="385" t="s">
        <v>643</v>
      </c>
      <c r="C904" s="384"/>
      <c r="D904" s="386"/>
      <c r="E904" s="387"/>
      <c r="F904" s="387"/>
      <c r="G904" s="387"/>
    </row>
    <row r="905" spans="1:7" s="352" customFormat="1" x14ac:dyDescent="0.2">
      <c r="A905" s="378" t="s">
        <v>3595</v>
      </c>
      <c r="B905" s="379"/>
      <c r="C905" s="378" t="s">
        <v>644</v>
      </c>
      <c r="D905" s="381" t="s">
        <v>28</v>
      </c>
      <c r="E905" s="383">
        <v>473.32</v>
      </c>
      <c r="F905" s="383">
        <v>0</v>
      </c>
      <c r="G905" s="383">
        <v>473.32</v>
      </c>
    </row>
    <row r="906" spans="1:7" s="352" customFormat="1" x14ac:dyDescent="0.2">
      <c r="A906" s="384" t="s">
        <v>3596</v>
      </c>
      <c r="B906" s="385" t="s">
        <v>645</v>
      </c>
      <c r="C906" s="384"/>
      <c r="D906" s="386"/>
      <c r="E906" s="387"/>
      <c r="F906" s="387"/>
      <c r="G906" s="387"/>
    </row>
    <row r="907" spans="1:7" s="352" customFormat="1" ht="25.5" x14ac:dyDescent="0.2">
      <c r="A907" s="378" t="s">
        <v>3597</v>
      </c>
      <c r="B907" s="379"/>
      <c r="C907" s="378" t="s">
        <v>646</v>
      </c>
      <c r="D907" s="381" t="s">
        <v>28</v>
      </c>
      <c r="E907" s="383">
        <v>79.44</v>
      </c>
      <c r="F907" s="383">
        <v>61.26</v>
      </c>
      <c r="G907" s="383">
        <v>140.69999999999999</v>
      </c>
    </row>
    <row r="908" spans="1:7" ht="25.5" x14ac:dyDescent="0.2">
      <c r="A908" s="378" t="s">
        <v>3598</v>
      </c>
      <c r="B908" s="379"/>
      <c r="C908" s="378" t="s">
        <v>7342</v>
      </c>
      <c r="D908" s="381" t="s">
        <v>28</v>
      </c>
      <c r="E908" s="383">
        <v>148.66</v>
      </c>
      <c r="F908" s="383">
        <v>55.13</v>
      </c>
      <c r="G908" s="383">
        <v>203.79</v>
      </c>
    </row>
    <row r="909" spans="1:7" s="352" customFormat="1" ht="25.5" x14ac:dyDescent="0.2">
      <c r="A909" s="378" t="s">
        <v>3599</v>
      </c>
      <c r="B909" s="379"/>
      <c r="C909" s="378" t="s">
        <v>7343</v>
      </c>
      <c r="D909" s="381" t="s">
        <v>28</v>
      </c>
      <c r="E909" s="383">
        <v>152.07</v>
      </c>
      <c r="F909" s="383">
        <v>61.26</v>
      </c>
      <c r="G909" s="383">
        <v>213.33</v>
      </c>
    </row>
    <row r="910" spans="1:7" s="352" customFormat="1" x14ac:dyDescent="0.2">
      <c r="A910" s="384" t="s">
        <v>3600</v>
      </c>
      <c r="B910" s="385" t="s">
        <v>647</v>
      </c>
      <c r="C910" s="384"/>
      <c r="D910" s="386"/>
      <c r="E910" s="387"/>
      <c r="F910" s="387"/>
      <c r="G910" s="387"/>
    </row>
    <row r="911" spans="1:7" ht="25.5" x14ac:dyDescent="0.2">
      <c r="A911" s="378" t="s">
        <v>7344</v>
      </c>
      <c r="B911" s="379"/>
      <c r="C911" s="378" t="s">
        <v>648</v>
      </c>
      <c r="D911" s="381" t="s">
        <v>46</v>
      </c>
      <c r="E911" s="383">
        <v>26.45</v>
      </c>
      <c r="F911" s="383">
        <v>36.5</v>
      </c>
      <c r="G911" s="383">
        <v>62.95</v>
      </c>
    </row>
    <row r="912" spans="1:7" s="352" customFormat="1" ht="25.5" x14ac:dyDescent="0.2">
      <c r="A912" s="378" t="s">
        <v>7345</v>
      </c>
      <c r="B912" s="379"/>
      <c r="C912" s="378" t="s">
        <v>649</v>
      </c>
      <c r="D912" s="381" t="s">
        <v>46</v>
      </c>
      <c r="E912" s="383">
        <v>40.53</v>
      </c>
      <c r="F912" s="383">
        <v>43.14</v>
      </c>
      <c r="G912" s="383">
        <v>83.67</v>
      </c>
    </row>
    <row r="913" spans="1:7" ht="25.5" x14ac:dyDescent="0.2">
      <c r="A913" s="378" t="s">
        <v>7346</v>
      </c>
      <c r="B913" s="379"/>
      <c r="C913" s="378" t="s">
        <v>650</v>
      </c>
      <c r="D913" s="381" t="s">
        <v>46</v>
      </c>
      <c r="E913" s="383">
        <v>79.77</v>
      </c>
      <c r="F913" s="383">
        <v>46.45</v>
      </c>
      <c r="G913" s="383">
        <v>126.22</v>
      </c>
    </row>
    <row r="914" spans="1:7" s="352" customFormat="1" ht="25.5" x14ac:dyDescent="0.2">
      <c r="A914" s="378" t="s">
        <v>7347</v>
      </c>
      <c r="B914" s="379"/>
      <c r="C914" s="378" t="s">
        <v>651</v>
      </c>
      <c r="D914" s="381" t="s">
        <v>46</v>
      </c>
      <c r="E914" s="383">
        <v>20.43</v>
      </c>
      <c r="F914" s="383">
        <v>36.5</v>
      </c>
      <c r="G914" s="383">
        <v>56.93</v>
      </c>
    </row>
    <row r="915" spans="1:7" s="352" customFormat="1" ht="25.5" x14ac:dyDescent="0.2">
      <c r="A915" s="378" t="s">
        <v>7348</v>
      </c>
      <c r="B915" s="379"/>
      <c r="C915" s="378" t="s">
        <v>652</v>
      </c>
      <c r="D915" s="381" t="s">
        <v>46</v>
      </c>
      <c r="E915" s="383">
        <v>32.1</v>
      </c>
      <c r="F915" s="383">
        <v>43.14</v>
      </c>
      <c r="G915" s="383">
        <v>75.239999999999995</v>
      </c>
    </row>
    <row r="916" spans="1:7" s="352" customFormat="1" ht="25.5" x14ac:dyDescent="0.2">
      <c r="A916" s="378" t="s">
        <v>3601</v>
      </c>
      <c r="B916" s="379"/>
      <c r="C916" s="378" t="s">
        <v>653</v>
      </c>
      <c r="D916" s="381" t="s">
        <v>6</v>
      </c>
      <c r="E916" s="383">
        <v>9.3800000000000008</v>
      </c>
      <c r="F916" s="383">
        <v>0.94</v>
      </c>
      <c r="G916" s="383">
        <v>10.32</v>
      </c>
    </row>
    <row r="917" spans="1:7" ht="25.5" x14ac:dyDescent="0.2">
      <c r="A917" s="378" t="s">
        <v>3602</v>
      </c>
      <c r="B917" s="379"/>
      <c r="C917" s="378" t="s">
        <v>654</v>
      </c>
      <c r="D917" s="381" t="s">
        <v>6</v>
      </c>
      <c r="E917" s="383">
        <v>10.07</v>
      </c>
      <c r="F917" s="383">
        <v>1.35</v>
      </c>
      <c r="G917" s="383">
        <v>11.42</v>
      </c>
    </row>
    <row r="918" spans="1:7" s="352" customFormat="1" x14ac:dyDescent="0.2">
      <c r="A918" s="384" t="s">
        <v>3603</v>
      </c>
      <c r="B918" s="385" t="s">
        <v>3604</v>
      </c>
      <c r="C918" s="384"/>
      <c r="D918" s="386"/>
      <c r="E918" s="387"/>
      <c r="F918" s="387"/>
      <c r="G918" s="387"/>
    </row>
    <row r="919" spans="1:7" s="352" customFormat="1" ht="25.5" x14ac:dyDescent="0.2">
      <c r="A919" s="378" t="s">
        <v>3605</v>
      </c>
      <c r="B919" s="379"/>
      <c r="C919" s="378" t="s">
        <v>655</v>
      </c>
      <c r="D919" s="381" t="s">
        <v>46</v>
      </c>
      <c r="E919" s="383">
        <v>1.44</v>
      </c>
      <c r="F919" s="383">
        <v>11.97</v>
      </c>
      <c r="G919" s="383">
        <v>13.41</v>
      </c>
    </row>
    <row r="920" spans="1:7" s="352" customFormat="1" ht="25.5" x14ac:dyDescent="0.2">
      <c r="A920" s="378" t="s">
        <v>3606</v>
      </c>
      <c r="B920" s="379"/>
      <c r="C920" s="378" t="s">
        <v>656</v>
      </c>
      <c r="D920" s="381" t="s">
        <v>28</v>
      </c>
      <c r="E920" s="383">
        <v>0</v>
      </c>
      <c r="F920" s="383">
        <v>32.57</v>
      </c>
      <c r="G920" s="383">
        <v>32.57</v>
      </c>
    </row>
    <row r="921" spans="1:7" s="352" customFormat="1" x14ac:dyDescent="0.2">
      <c r="A921" s="378" t="s">
        <v>3607</v>
      </c>
      <c r="B921" s="379"/>
      <c r="C921" s="378" t="s">
        <v>657</v>
      </c>
      <c r="D921" s="381" t="s">
        <v>28</v>
      </c>
      <c r="E921" s="383">
        <v>0</v>
      </c>
      <c r="F921" s="383">
        <v>32.57</v>
      </c>
      <c r="G921" s="383">
        <v>32.57</v>
      </c>
    </row>
    <row r="922" spans="1:7" s="352" customFormat="1" ht="25.5" x14ac:dyDescent="0.2">
      <c r="A922" s="378" t="s">
        <v>3608</v>
      </c>
      <c r="B922" s="379"/>
      <c r="C922" s="378" t="s">
        <v>658</v>
      </c>
      <c r="D922" s="381" t="s">
        <v>28</v>
      </c>
      <c r="E922" s="383">
        <v>0</v>
      </c>
      <c r="F922" s="383">
        <v>14.97</v>
      </c>
      <c r="G922" s="383">
        <v>14.97</v>
      </c>
    </row>
    <row r="923" spans="1:7" s="352" customFormat="1" x14ac:dyDescent="0.2">
      <c r="A923" s="378" t="s">
        <v>3609</v>
      </c>
      <c r="B923" s="379"/>
      <c r="C923" s="378" t="s">
        <v>659</v>
      </c>
      <c r="D923" s="381" t="s">
        <v>28</v>
      </c>
      <c r="E923" s="383">
        <v>0</v>
      </c>
      <c r="F923" s="383">
        <v>21.72</v>
      </c>
      <c r="G923" s="383">
        <v>21.72</v>
      </c>
    </row>
    <row r="924" spans="1:7" s="352" customFormat="1" ht="25.5" x14ac:dyDescent="0.2">
      <c r="A924" s="378" t="s">
        <v>3610</v>
      </c>
      <c r="B924" s="379"/>
      <c r="C924" s="378" t="s">
        <v>660</v>
      </c>
      <c r="D924" s="381" t="s">
        <v>28</v>
      </c>
      <c r="E924" s="383">
        <v>1.78</v>
      </c>
      <c r="F924" s="383">
        <v>11.97</v>
      </c>
      <c r="G924" s="383">
        <v>13.75</v>
      </c>
    </row>
    <row r="925" spans="1:7" ht="25.5" x14ac:dyDescent="0.2">
      <c r="A925" s="378" t="s">
        <v>3611</v>
      </c>
      <c r="B925" s="379"/>
      <c r="C925" s="378" t="s">
        <v>3612</v>
      </c>
      <c r="D925" s="381" t="s">
        <v>28</v>
      </c>
      <c r="E925" s="383">
        <v>5.34</v>
      </c>
      <c r="F925" s="383">
        <v>11.97</v>
      </c>
      <c r="G925" s="383">
        <v>17.309999999999999</v>
      </c>
    </row>
    <row r="926" spans="1:7" s="352" customFormat="1" x14ac:dyDescent="0.2">
      <c r="A926" s="388" t="s">
        <v>3613</v>
      </c>
      <c r="B926" s="388" t="s">
        <v>3614</v>
      </c>
      <c r="C926" s="389"/>
      <c r="D926" s="390"/>
      <c r="E926" s="391"/>
      <c r="F926" s="391"/>
      <c r="G926" s="391"/>
    </row>
    <row r="927" spans="1:7" s="352" customFormat="1" x14ac:dyDescent="0.2">
      <c r="A927" s="369" t="s">
        <v>3615</v>
      </c>
      <c r="B927" s="369" t="s">
        <v>661</v>
      </c>
      <c r="C927" s="370"/>
      <c r="D927" s="392"/>
      <c r="E927" s="393"/>
      <c r="F927" s="393"/>
      <c r="G927" s="393"/>
    </row>
    <row r="928" spans="1:7" s="352" customFormat="1" x14ac:dyDescent="0.2">
      <c r="A928" s="378" t="s">
        <v>3616</v>
      </c>
      <c r="B928" s="379"/>
      <c r="C928" s="378" t="s">
        <v>662</v>
      </c>
      <c r="D928" s="381" t="s">
        <v>53</v>
      </c>
      <c r="E928" s="383">
        <v>566.9</v>
      </c>
      <c r="F928" s="383">
        <v>213.27</v>
      </c>
      <c r="G928" s="383">
        <v>780.17</v>
      </c>
    </row>
    <row r="929" spans="1:7" s="352" customFormat="1" x14ac:dyDescent="0.2">
      <c r="A929" s="378" t="s">
        <v>3617</v>
      </c>
      <c r="B929" s="379"/>
      <c r="C929" s="378" t="s">
        <v>663</v>
      </c>
      <c r="D929" s="381" t="s">
        <v>53</v>
      </c>
      <c r="E929" s="383">
        <v>280.05</v>
      </c>
      <c r="F929" s="383">
        <v>213.27</v>
      </c>
      <c r="G929" s="383">
        <v>493.32</v>
      </c>
    </row>
    <row r="930" spans="1:7" s="352" customFormat="1" x14ac:dyDescent="0.2">
      <c r="A930" s="378" t="s">
        <v>3618</v>
      </c>
      <c r="B930" s="379"/>
      <c r="C930" s="378" t="s">
        <v>664</v>
      </c>
      <c r="D930" s="381" t="s">
        <v>53</v>
      </c>
      <c r="E930" s="383">
        <v>243.39</v>
      </c>
      <c r="F930" s="383">
        <v>213.27</v>
      </c>
      <c r="G930" s="383">
        <v>456.66</v>
      </c>
    </row>
    <row r="931" spans="1:7" s="352" customFormat="1" x14ac:dyDescent="0.2">
      <c r="A931" s="378" t="s">
        <v>3619</v>
      </c>
      <c r="B931" s="379"/>
      <c r="C931" s="378" t="s">
        <v>665</v>
      </c>
      <c r="D931" s="381" t="s">
        <v>28</v>
      </c>
      <c r="E931" s="383">
        <v>2.2999999999999998</v>
      </c>
      <c r="F931" s="383">
        <v>16.600000000000001</v>
      </c>
      <c r="G931" s="383">
        <v>18.899999999999999</v>
      </c>
    </row>
    <row r="932" spans="1:7" s="352" customFormat="1" ht="25.5" x14ac:dyDescent="0.2">
      <c r="A932" s="378" t="s">
        <v>3620</v>
      </c>
      <c r="B932" s="379"/>
      <c r="C932" s="378" t="s">
        <v>666</v>
      </c>
      <c r="D932" s="381" t="s">
        <v>28</v>
      </c>
      <c r="E932" s="383">
        <v>5.4</v>
      </c>
      <c r="F932" s="383">
        <v>16.32</v>
      </c>
      <c r="G932" s="383">
        <v>21.72</v>
      </c>
    </row>
    <row r="933" spans="1:7" ht="25.5" x14ac:dyDescent="0.2">
      <c r="A933" s="378" t="s">
        <v>3621</v>
      </c>
      <c r="B933" s="379"/>
      <c r="C933" s="378" t="s">
        <v>7349</v>
      </c>
      <c r="D933" s="381" t="s">
        <v>53</v>
      </c>
      <c r="E933" s="383">
        <v>761.33</v>
      </c>
      <c r="F933" s="383">
        <v>213.27</v>
      </c>
      <c r="G933" s="383">
        <v>974.6</v>
      </c>
    </row>
    <row r="934" spans="1:7" x14ac:dyDescent="0.2">
      <c r="A934" s="384" t="s">
        <v>3622</v>
      </c>
      <c r="B934" s="385" t="s">
        <v>667</v>
      </c>
      <c r="C934" s="384"/>
      <c r="D934" s="386"/>
      <c r="E934" s="387"/>
      <c r="F934" s="387"/>
      <c r="G934" s="387"/>
    </row>
    <row r="935" spans="1:7" s="352" customFormat="1" x14ac:dyDescent="0.2">
      <c r="A935" s="378" t="s">
        <v>3623</v>
      </c>
      <c r="B935" s="379"/>
      <c r="C935" s="378" t="s">
        <v>668</v>
      </c>
      <c r="D935" s="381" t="s">
        <v>28</v>
      </c>
      <c r="E935" s="383">
        <v>1.4</v>
      </c>
      <c r="F935" s="383">
        <v>3.16</v>
      </c>
      <c r="G935" s="383">
        <v>4.5599999999999996</v>
      </c>
    </row>
    <row r="936" spans="1:7" s="352" customFormat="1" x14ac:dyDescent="0.2">
      <c r="A936" s="378" t="s">
        <v>7109</v>
      </c>
      <c r="B936" s="379"/>
      <c r="C936" s="378" t="s">
        <v>7110</v>
      </c>
      <c r="D936" s="381" t="s">
        <v>28</v>
      </c>
      <c r="E936" s="383">
        <v>0.87</v>
      </c>
      <c r="F936" s="383">
        <v>3.16</v>
      </c>
      <c r="G936" s="383">
        <v>4.03</v>
      </c>
    </row>
    <row r="937" spans="1:7" s="352" customFormat="1" x14ac:dyDescent="0.2">
      <c r="A937" s="378" t="s">
        <v>3624</v>
      </c>
      <c r="B937" s="379"/>
      <c r="C937" s="378" t="s">
        <v>669</v>
      </c>
      <c r="D937" s="381" t="s">
        <v>28</v>
      </c>
      <c r="E937" s="383">
        <v>4.33</v>
      </c>
      <c r="F937" s="383">
        <v>3.16</v>
      </c>
      <c r="G937" s="383">
        <v>7.49</v>
      </c>
    </row>
    <row r="938" spans="1:7" s="352" customFormat="1" x14ac:dyDescent="0.2">
      <c r="A938" s="378" t="s">
        <v>3625</v>
      </c>
      <c r="B938" s="379"/>
      <c r="C938" s="378" t="s">
        <v>670</v>
      </c>
      <c r="D938" s="381" t="s">
        <v>28</v>
      </c>
      <c r="E938" s="383">
        <v>1.43</v>
      </c>
      <c r="F938" s="383">
        <v>4.62</v>
      </c>
      <c r="G938" s="383">
        <v>6.05</v>
      </c>
    </row>
    <row r="939" spans="1:7" s="352" customFormat="1" x14ac:dyDescent="0.2">
      <c r="A939" s="378" t="s">
        <v>3626</v>
      </c>
      <c r="B939" s="379"/>
      <c r="C939" s="378" t="s">
        <v>671</v>
      </c>
      <c r="D939" s="381" t="s">
        <v>28</v>
      </c>
      <c r="E939" s="383">
        <v>2.42</v>
      </c>
      <c r="F939" s="383">
        <v>4.9000000000000004</v>
      </c>
      <c r="G939" s="383">
        <v>7.32</v>
      </c>
    </row>
    <row r="940" spans="1:7" s="352" customFormat="1" x14ac:dyDescent="0.2">
      <c r="A940" s="378" t="s">
        <v>3627</v>
      </c>
      <c r="B940" s="379"/>
      <c r="C940" s="378" t="s">
        <v>672</v>
      </c>
      <c r="D940" s="381" t="s">
        <v>28</v>
      </c>
      <c r="E940" s="383">
        <v>5.65</v>
      </c>
      <c r="F940" s="383">
        <v>8.68</v>
      </c>
      <c r="G940" s="383">
        <v>14.33</v>
      </c>
    </row>
    <row r="941" spans="1:7" ht="25.5" x14ac:dyDescent="0.2">
      <c r="A941" s="378" t="s">
        <v>3628</v>
      </c>
      <c r="B941" s="379"/>
      <c r="C941" s="378" t="s">
        <v>673</v>
      </c>
      <c r="D941" s="381" t="s">
        <v>28</v>
      </c>
      <c r="E941" s="383">
        <v>5.65</v>
      </c>
      <c r="F941" s="383">
        <v>11.97</v>
      </c>
      <c r="G941" s="383">
        <v>17.62</v>
      </c>
    </row>
    <row r="942" spans="1:7" s="352" customFormat="1" x14ac:dyDescent="0.2">
      <c r="A942" s="378" t="s">
        <v>3629</v>
      </c>
      <c r="B942" s="379"/>
      <c r="C942" s="378" t="s">
        <v>674</v>
      </c>
      <c r="D942" s="381" t="s">
        <v>28</v>
      </c>
      <c r="E942" s="383">
        <v>1.2</v>
      </c>
      <c r="F942" s="383">
        <v>7.48</v>
      </c>
      <c r="G942" s="383">
        <v>8.68</v>
      </c>
    </row>
    <row r="943" spans="1:7" s="352" customFormat="1" ht="25.5" x14ac:dyDescent="0.2">
      <c r="A943" s="378" t="s">
        <v>3630</v>
      </c>
      <c r="B943" s="379"/>
      <c r="C943" s="378" t="s">
        <v>675</v>
      </c>
      <c r="D943" s="381" t="s">
        <v>28</v>
      </c>
      <c r="E943" s="383">
        <v>5.76</v>
      </c>
      <c r="F943" s="383">
        <v>19.440000000000001</v>
      </c>
      <c r="G943" s="383">
        <v>25.2</v>
      </c>
    </row>
    <row r="944" spans="1:7" s="352" customFormat="1" ht="25.5" x14ac:dyDescent="0.2">
      <c r="A944" s="378" t="s">
        <v>3631</v>
      </c>
      <c r="B944" s="379"/>
      <c r="C944" s="378" t="s">
        <v>676</v>
      </c>
      <c r="D944" s="381" t="s">
        <v>28</v>
      </c>
      <c r="E944" s="383">
        <v>0.81</v>
      </c>
      <c r="F944" s="383">
        <v>7.48</v>
      </c>
      <c r="G944" s="383">
        <v>8.2899999999999991</v>
      </c>
    </row>
    <row r="945" spans="1:7" s="352" customFormat="1" x14ac:dyDescent="0.2">
      <c r="A945" s="384" t="s">
        <v>3632</v>
      </c>
      <c r="B945" s="385" t="s">
        <v>677</v>
      </c>
      <c r="C945" s="384"/>
      <c r="D945" s="386"/>
      <c r="E945" s="387"/>
      <c r="F945" s="387"/>
      <c r="G945" s="387"/>
    </row>
    <row r="946" spans="1:7" s="352" customFormat="1" x14ac:dyDescent="0.2">
      <c r="A946" s="378" t="s">
        <v>3633</v>
      </c>
      <c r="B946" s="379"/>
      <c r="C946" s="378" t="s">
        <v>678</v>
      </c>
      <c r="D946" s="381" t="s">
        <v>28</v>
      </c>
      <c r="E946" s="383">
        <v>5.6</v>
      </c>
      <c r="F946" s="383">
        <v>16.45</v>
      </c>
      <c r="G946" s="383">
        <v>22.05</v>
      </c>
    </row>
    <row r="947" spans="1:7" s="352" customFormat="1" x14ac:dyDescent="0.2">
      <c r="A947" s="378" t="s">
        <v>3634</v>
      </c>
      <c r="B947" s="379"/>
      <c r="C947" s="378" t="s">
        <v>679</v>
      </c>
      <c r="D947" s="381" t="s">
        <v>28</v>
      </c>
      <c r="E947" s="383">
        <v>6</v>
      </c>
      <c r="F947" s="383">
        <v>19.440000000000001</v>
      </c>
      <c r="G947" s="383">
        <v>25.44</v>
      </c>
    </row>
    <row r="948" spans="1:7" s="352" customFormat="1" ht="25.5" x14ac:dyDescent="0.2">
      <c r="A948" s="378" t="s">
        <v>3635</v>
      </c>
      <c r="B948" s="379"/>
      <c r="C948" s="378" t="s">
        <v>680</v>
      </c>
      <c r="D948" s="381" t="s">
        <v>28</v>
      </c>
      <c r="E948" s="383">
        <v>17.12</v>
      </c>
      <c r="F948" s="383">
        <v>19.440000000000001</v>
      </c>
      <c r="G948" s="383">
        <v>36.56</v>
      </c>
    </row>
    <row r="949" spans="1:7" s="352" customFormat="1" x14ac:dyDescent="0.2">
      <c r="A949" s="378" t="s">
        <v>3636</v>
      </c>
      <c r="B949" s="379"/>
      <c r="C949" s="378" t="s">
        <v>681</v>
      </c>
      <c r="D949" s="381" t="s">
        <v>28</v>
      </c>
      <c r="E949" s="383">
        <v>5.6</v>
      </c>
      <c r="F949" s="383">
        <v>11.97</v>
      </c>
      <c r="G949" s="383">
        <v>17.57</v>
      </c>
    </row>
    <row r="950" spans="1:7" s="352" customFormat="1" x14ac:dyDescent="0.2">
      <c r="A950" s="378" t="s">
        <v>3637</v>
      </c>
      <c r="B950" s="379"/>
      <c r="C950" s="378" t="s">
        <v>682</v>
      </c>
      <c r="D950" s="381" t="s">
        <v>28</v>
      </c>
      <c r="E950" s="383">
        <v>5.6</v>
      </c>
      <c r="F950" s="383">
        <v>20.95</v>
      </c>
      <c r="G950" s="383">
        <v>26.55</v>
      </c>
    </row>
    <row r="951" spans="1:7" s="352" customFormat="1" x14ac:dyDescent="0.2">
      <c r="A951" s="378" t="s">
        <v>3638</v>
      </c>
      <c r="B951" s="379"/>
      <c r="C951" s="378" t="s">
        <v>683</v>
      </c>
      <c r="D951" s="381" t="s">
        <v>46</v>
      </c>
      <c r="E951" s="383">
        <v>4.03</v>
      </c>
      <c r="F951" s="383">
        <v>33.869999999999997</v>
      </c>
      <c r="G951" s="383">
        <v>37.9</v>
      </c>
    </row>
    <row r="952" spans="1:7" s="352" customFormat="1" ht="25.5" x14ac:dyDescent="0.2">
      <c r="A952" s="378" t="s">
        <v>3639</v>
      </c>
      <c r="B952" s="379"/>
      <c r="C952" s="378" t="s">
        <v>684</v>
      </c>
      <c r="D952" s="381" t="s">
        <v>46</v>
      </c>
      <c r="E952" s="383">
        <v>0.8</v>
      </c>
      <c r="F952" s="383">
        <v>15.78</v>
      </c>
      <c r="G952" s="383">
        <v>16.579999999999998</v>
      </c>
    </row>
    <row r="953" spans="1:7" ht="25.5" x14ac:dyDescent="0.2">
      <c r="A953" s="378" t="s">
        <v>3640</v>
      </c>
      <c r="B953" s="379"/>
      <c r="C953" s="378" t="s">
        <v>685</v>
      </c>
      <c r="D953" s="381" t="s">
        <v>46</v>
      </c>
      <c r="E953" s="383">
        <v>0.9</v>
      </c>
      <c r="F953" s="383">
        <v>15.78</v>
      </c>
      <c r="G953" s="383">
        <v>16.68</v>
      </c>
    </row>
    <row r="954" spans="1:7" s="352" customFormat="1" ht="25.5" x14ac:dyDescent="0.2">
      <c r="A954" s="378" t="s">
        <v>3641</v>
      </c>
      <c r="B954" s="379"/>
      <c r="C954" s="378" t="s">
        <v>686</v>
      </c>
      <c r="D954" s="381" t="s">
        <v>46</v>
      </c>
      <c r="E954" s="383">
        <v>1.05</v>
      </c>
      <c r="F954" s="383">
        <v>15.78</v>
      </c>
      <c r="G954" s="383">
        <v>16.829999999999998</v>
      </c>
    </row>
    <row r="955" spans="1:7" s="352" customFormat="1" ht="25.5" x14ac:dyDescent="0.2">
      <c r="A955" s="378" t="s">
        <v>3642</v>
      </c>
      <c r="B955" s="379"/>
      <c r="C955" s="378" t="s">
        <v>687</v>
      </c>
      <c r="D955" s="381" t="s">
        <v>46</v>
      </c>
      <c r="E955" s="383">
        <v>1.32</v>
      </c>
      <c r="F955" s="383">
        <v>15.78</v>
      </c>
      <c r="G955" s="383">
        <v>17.100000000000001</v>
      </c>
    </row>
    <row r="956" spans="1:7" s="352" customFormat="1" x14ac:dyDescent="0.2">
      <c r="A956" s="384" t="s">
        <v>3643</v>
      </c>
      <c r="B956" s="385" t="s">
        <v>688</v>
      </c>
      <c r="C956" s="384"/>
      <c r="D956" s="386"/>
      <c r="E956" s="387"/>
      <c r="F956" s="387"/>
      <c r="G956" s="387"/>
    </row>
    <row r="957" spans="1:7" s="352" customFormat="1" ht="25.5" x14ac:dyDescent="0.2">
      <c r="A957" s="378" t="s">
        <v>3644</v>
      </c>
      <c r="B957" s="379"/>
      <c r="C957" s="378" t="s">
        <v>689</v>
      </c>
      <c r="D957" s="381" t="s">
        <v>28</v>
      </c>
      <c r="E957" s="383">
        <v>3.15</v>
      </c>
      <c r="F957" s="383">
        <v>9.9499999999999993</v>
      </c>
      <c r="G957" s="383">
        <v>13.1</v>
      </c>
    </row>
    <row r="958" spans="1:7" s="352" customFormat="1" ht="25.5" x14ac:dyDescent="0.2">
      <c r="A958" s="378" t="s">
        <v>3645</v>
      </c>
      <c r="B958" s="379"/>
      <c r="C958" s="378" t="s">
        <v>690</v>
      </c>
      <c r="D958" s="381" t="s">
        <v>28</v>
      </c>
      <c r="E958" s="383">
        <v>4.41</v>
      </c>
      <c r="F958" s="383">
        <v>9.9499999999999993</v>
      </c>
      <c r="G958" s="383">
        <v>14.36</v>
      </c>
    </row>
    <row r="959" spans="1:7" s="352" customFormat="1" x14ac:dyDescent="0.2">
      <c r="A959" s="384" t="s">
        <v>3646</v>
      </c>
      <c r="B959" s="385" t="s">
        <v>691</v>
      </c>
      <c r="C959" s="384"/>
      <c r="D959" s="386"/>
      <c r="E959" s="387"/>
      <c r="F959" s="387"/>
      <c r="G959" s="387"/>
    </row>
    <row r="960" spans="1:7" s="352" customFormat="1" ht="25.5" x14ac:dyDescent="0.2">
      <c r="A960" s="378" t="s">
        <v>3647</v>
      </c>
      <c r="B960" s="379"/>
      <c r="C960" s="378" t="s">
        <v>692</v>
      </c>
      <c r="D960" s="381" t="s">
        <v>53</v>
      </c>
      <c r="E960" s="383">
        <v>271.73</v>
      </c>
      <c r="F960" s="383">
        <v>287.17</v>
      </c>
      <c r="G960" s="383">
        <v>558.9</v>
      </c>
    </row>
    <row r="961" spans="1:7" s="352" customFormat="1" ht="25.5" x14ac:dyDescent="0.2">
      <c r="A961" s="378" t="s">
        <v>3648</v>
      </c>
      <c r="B961" s="379"/>
      <c r="C961" s="378" t="s">
        <v>8270</v>
      </c>
      <c r="D961" s="381" t="s">
        <v>53</v>
      </c>
      <c r="E961" s="383">
        <v>311.05</v>
      </c>
      <c r="F961" s="383">
        <v>287.17</v>
      </c>
      <c r="G961" s="383">
        <v>598.22</v>
      </c>
    </row>
    <row r="962" spans="1:7" s="352" customFormat="1" ht="25.5" x14ac:dyDescent="0.2">
      <c r="A962" s="378" t="s">
        <v>3649</v>
      </c>
      <c r="B962" s="379"/>
      <c r="C962" s="378" t="s">
        <v>8271</v>
      </c>
      <c r="D962" s="381" t="s">
        <v>53</v>
      </c>
      <c r="E962" s="383">
        <v>335.01</v>
      </c>
      <c r="F962" s="383">
        <v>287.17</v>
      </c>
      <c r="G962" s="383">
        <v>622.17999999999995</v>
      </c>
    </row>
    <row r="963" spans="1:7" s="352" customFormat="1" x14ac:dyDescent="0.2">
      <c r="A963" s="378" t="s">
        <v>3650</v>
      </c>
      <c r="B963" s="379"/>
      <c r="C963" s="378" t="s">
        <v>693</v>
      </c>
      <c r="D963" s="381" t="s">
        <v>46</v>
      </c>
      <c r="E963" s="383">
        <v>15.69</v>
      </c>
      <c r="F963" s="383">
        <v>33.369999999999997</v>
      </c>
      <c r="G963" s="383">
        <v>49.06</v>
      </c>
    </row>
    <row r="964" spans="1:7" x14ac:dyDescent="0.2">
      <c r="A964" s="378" t="s">
        <v>3651</v>
      </c>
      <c r="B964" s="379"/>
      <c r="C964" s="378" t="s">
        <v>694</v>
      </c>
      <c r="D964" s="381" t="s">
        <v>46</v>
      </c>
      <c r="E964" s="383">
        <v>7.36</v>
      </c>
      <c r="F964" s="383">
        <v>45.42</v>
      </c>
      <c r="G964" s="383">
        <v>52.78</v>
      </c>
    </row>
    <row r="965" spans="1:7" s="352" customFormat="1" x14ac:dyDescent="0.2">
      <c r="A965" s="384" t="s">
        <v>3652</v>
      </c>
      <c r="B965" s="385" t="s">
        <v>695</v>
      </c>
      <c r="C965" s="384"/>
      <c r="D965" s="386"/>
      <c r="E965" s="387"/>
      <c r="F965" s="387"/>
      <c r="G965" s="387"/>
    </row>
    <row r="966" spans="1:7" s="352" customFormat="1" x14ac:dyDescent="0.2">
      <c r="A966" s="378" t="s">
        <v>3653</v>
      </c>
      <c r="B966" s="379"/>
      <c r="C966" s="378" t="s">
        <v>696</v>
      </c>
      <c r="D966" s="381" t="s">
        <v>28</v>
      </c>
      <c r="E966" s="383">
        <v>56.55</v>
      </c>
      <c r="F966" s="383">
        <v>5.4</v>
      </c>
      <c r="G966" s="383">
        <v>61.95</v>
      </c>
    </row>
    <row r="967" spans="1:7" x14ac:dyDescent="0.2">
      <c r="A967" s="378" t="s">
        <v>3654</v>
      </c>
      <c r="B967" s="379"/>
      <c r="C967" s="378" t="s">
        <v>697</v>
      </c>
      <c r="D967" s="381" t="s">
        <v>46</v>
      </c>
      <c r="E967" s="383">
        <v>32.58</v>
      </c>
      <c r="F967" s="383">
        <v>1.35</v>
      </c>
      <c r="G967" s="383">
        <v>33.93</v>
      </c>
    </row>
    <row r="968" spans="1:7" s="352" customFormat="1" x14ac:dyDescent="0.2">
      <c r="A968" s="378" t="s">
        <v>3655</v>
      </c>
      <c r="B968" s="379"/>
      <c r="C968" s="378" t="s">
        <v>698</v>
      </c>
      <c r="D968" s="381" t="s">
        <v>46</v>
      </c>
      <c r="E968" s="383">
        <v>50.58</v>
      </c>
      <c r="F968" s="383">
        <v>1.62</v>
      </c>
      <c r="G968" s="383">
        <v>52.2</v>
      </c>
    </row>
    <row r="969" spans="1:7" s="352" customFormat="1" ht="25.5" x14ac:dyDescent="0.2">
      <c r="A969" s="378" t="s">
        <v>3656</v>
      </c>
      <c r="B969" s="379"/>
      <c r="C969" s="378" t="s">
        <v>699</v>
      </c>
      <c r="D969" s="381" t="s">
        <v>46</v>
      </c>
      <c r="E969" s="383">
        <v>26.54</v>
      </c>
      <c r="F969" s="383">
        <v>2.7</v>
      </c>
      <c r="G969" s="383">
        <v>29.24</v>
      </c>
    </row>
    <row r="970" spans="1:7" s="352" customFormat="1" ht="25.5" x14ac:dyDescent="0.2">
      <c r="A970" s="378" t="s">
        <v>3657</v>
      </c>
      <c r="B970" s="379"/>
      <c r="C970" s="378" t="s">
        <v>700</v>
      </c>
      <c r="D970" s="381" t="s">
        <v>46</v>
      </c>
      <c r="E970" s="383">
        <v>66.09</v>
      </c>
      <c r="F970" s="383">
        <v>0.33</v>
      </c>
      <c r="G970" s="383">
        <v>66.42</v>
      </c>
    </row>
    <row r="971" spans="1:7" s="352" customFormat="1" ht="25.5" x14ac:dyDescent="0.2">
      <c r="A971" s="378" t="s">
        <v>3658</v>
      </c>
      <c r="B971" s="379"/>
      <c r="C971" s="378" t="s">
        <v>701</v>
      </c>
      <c r="D971" s="381" t="s">
        <v>28</v>
      </c>
      <c r="E971" s="383">
        <v>138.88</v>
      </c>
      <c r="F971" s="383">
        <v>3.24</v>
      </c>
      <c r="G971" s="383">
        <v>142.12</v>
      </c>
    </row>
    <row r="972" spans="1:7" s="352" customFormat="1" x14ac:dyDescent="0.2">
      <c r="A972" s="384" t="s">
        <v>3659</v>
      </c>
      <c r="B972" s="385" t="s">
        <v>702</v>
      </c>
      <c r="C972" s="384"/>
      <c r="D972" s="386"/>
      <c r="E972" s="387"/>
      <c r="F972" s="387"/>
      <c r="G972" s="387"/>
    </row>
    <row r="973" spans="1:7" ht="25.5" x14ac:dyDescent="0.2">
      <c r="A973" s="378" t="s">
        <v>3660</v>
      </c>
      <c r="B973" s="379"/>
      <c r="C973" s="378" t="s">
        <v>703</v>
      </c>
      <c r="D973" s="381" t="s">
        <v>28</v>
      </c>
      <c r="E973" s="383">
        <v>68.44</v>
      </c>
      <c r="F973" s="383">
        <v>5.4</v>
      </c>
      <c r="G973" s="383">
        <v>73.84</v>
      </c>
    </row>
    <row r="974" spans="1:7" s="352" customFormat="1" x14ac:dyDescent="0.2">
      <c r="A974" s="378" t="s">
        <v>3661</v>
      </c>
      <c r="B974" s="379"/>
      <c r="C974" s="378" t="s">
        <v>704</v>
      </c>
      <c r="D974" s="381" t="s">
        <v>46</v>
      </c>
      <c r="E974" s="383">
        <v>28.9</v>
      </c>
      <c r="F974" s="383">
        <v>1.35</v>
      </c>
      <c r="G974" s="383">
        <v>30.25</v>
      </c>
    </row>
    <row r="975" spans="1:7" s="352" customFormat="1" x14ac:dyDescent="0.2">
      <c r="A975" s="378" t="s">
        <v>3662</v>
      </c>
      <c r="B975" s="379"/>
      <c r="C975" s="378" t="s">
        <v>705</v>
      </c>
      <c r="D975" s="381" t="s">
        <v>46</v>
      </c>
      <c r="E975" s="383">
        <v>57.93</v>
      </c>
      <c r="F975" s="383">
        <v>1.62</v>
      </c>
      <c r="G975" s="383">
        <v>59.55</v>
      </c>
    </row>
    <row r="976" spans="1:7" s="352" customFormat="1" x14ac:dyDescent="0.2">
      <c r="A976" s="378" t="s">
        <v>3663</v>
      </c>
      <c r="B976" s="379"/>
      <c r="C976" s="378" t="s">
        <v>706</v>
      </c>
      <c r="D976" s="381" t="s">
        <v>46</v>
      </c>
      <c r="E976" s="383">
        <v>60.17</v>
      </c>
      <c r="F976" s="383">
        <v>1.62</v>
      </c>
      <c r="G976" s="383">
        <v>61.79</v>
      </c>
    </row>
    <row r="977" spans="1:7" s="352" customFormat="1" ht="25.5" x14ac:dyDescent="0.2">
      <c r="A977" s="378" t="s">
        <v>3664</v>
      </c>
      <c r="B977" s="379"/>
      <c r="C977" s="378" t="s">
        <v>707</v>
      </c>
      <c r="D977" s="381" t="s">
        <v>46</v>
      </c>
      <c r="E977" s="383">
        <v>31.02</v>
      </c>
      <c r="F977" s="383">
        <v>2.7</v>
      </c>
      <c r="G977" s="383">
        <v>33.72</v>
      </c>
    </row>
    <row r="978" spans="1:7" s="352" customFormat="1" ht="51" x14ac:dyDescent="0.2">
      <c r="A978" s="378" t="s">
        <v>8272</v>
      </c>
      <c r="B978" s="379"/>
      <c r="C978" s="378" t="s">
        <v>8273</v>
      </c>
      <c r="D978" s="381" t="s">
        <v>28</v>
      </c>
      <c r="E978" s="383">
        <v>93.35</v>
      </c>
      <c r="F978" s="383">
        <v>0</v>
      </c>
      <c r="G978" s="383">
        <v>93.35</v>
      </c>
    </row>
    <row r="979" spans="1:7" s="352" customFormat="1" x14ac:dyDescent="0.2">
      <c r="A979" s="384" t="s">
        <v>3665</v>
      </c>
      <c r="B979" s="385" t="s">
        <v>708</v>
      </c>
      <c r="C979" s="384"/>
      <c r="D979" s="386"/>
      <c r="E979" s="387"/>
      <c r="F979" s="387"/>
      <c r="G979" s="387"/>
    </row>
    <row r="980" spans="1:7" x14ac:dyDescent="0.2">
      <c r="A980" s="378" t="s">
        <v>3666</v>
      </c>
      <c r="B980" s="379"/>
      <c r="C980" s="378" t="s">
        <v>709</v>
      </c>
      <c r="D980" s="381" t="s">
        <v>28</v>
      </c>
      <c r="E980" s="383">
        <v>40.6</v>
      </c>
      <c r="F980" s="383">
        <v>37.93</v>
      </c>
      <c r="G980" s="383">
        <v>78.53</v>
      </c>
    </row>
    <row r="981" spans="1:7" s="352" customFormat="1" ht="25.5" x14ac:dyDescent="0.2">
      <c r="A981" s="378" t="s">
        <v>3667</v>
      </c>
      <c r="B981" s="379"/>
      <c r="C981" s="378" t="s">
        <v>710</v>
      </c>
      <c r="D981" s="381" t="s">
        <v>46</v>
      </c>
      <c r="E981" s="383">
        <v>48.85</v>
      </c>
      <c r="F981" s="383">
        <v>13.5</v>
      </c>
      <c r="G981" s="383">
        <v>62.35</v>
      </c>
    </row>
    <row r="982" spans="1:7" s="352" customFormat="1" ht="25.5" x14ac:dyDescent="0.2">
      <c r="A982" s="378" t="s">
        <v>3668</v>
      </c>
      <c r="B982" s="379"/>
      <c r="C982" s="378" t="s">
        <v>711</v>
      </c>
      <c r="D982" s="381" t="s">
        <v>46</v>
      </c>
      <c r="E982" s="383">
        <v>7.91</v>
      </c>
      <c r="F982" s="383">
        <v>0</v>
      </c>
      <c r="G982" s="383">
        <v>7.91</v>
      </c>
    </row>
    <row r="983" spans="1:7" s="352" customFormat="1" ht="25.5" x14ac:dyDescent="0.2">
      <c r="A983" s="378" t="s">
        <v>3669</v>
      </c>
      <c r="B983" s="379"/>
      <c r="C983" s="378" t="s">
        <v>712</v>
      </c>
      <c r="D983" s="381" t="s">
        <v>28</v>
      </c>
      <c r="E983" s="383">
        <v>96.13</v>
      </c>
      <c r="F983" s="383">
        <v>13.5</v>
      </c>
      <c r="G983" s="383">
        <v>109.63</v>
      </c>
    </row>
    <row r="984" spans="1:7" s="352" customFormat="1" ht="25.5" x14ac:dyDescent="0.2">
      <c r="A984" s="378" t="s">
        <v>3670</v>
      </c>
      <c r="B984" s="379"/>
      <c r="C984" s="378" t="s">
        <v>713</v>
      </c>
      <c r="D984" s="381" t="s">
        <v>28</v>
      </c>
      <c r="E984" s="383">
        <v>7.84</v>
      </c>
      <c r="F984" s="383">
        <v>13.21</v>
      </c>
      <c r="G984" s="383">
        <v>21.05</v>
      </c>
    </row>
    <row r="985" spans="1:7" s="352" customFormat="1" x14ac:dyDescent="0.2">
      <c r="A985" s="384" t="s">
        <v>3671</v>
      </c>
      <c r="B985" s="385" t="s">
        <v>3672</v>
      </c>
      <c r="C985" s="384"/>
      <c r="D985" s="386"/>
      <c r="E985" s="387"/>
      <c r="F985" s="387"/>
      <c r="G985" s="387"/>
    </row>
    <row r="986" spans="1:7" s="352" customFormat="1" ht="25.5" x14ac:dyDescent="0.2">
      <c r="A986" s="378" t="s">
        <v>3673</v>
      </c>
      <c r="B986" s="379"/>
      <c r="C986" s="378" t="s">
        <v>714</v>
      </c>
      <c r="D986" s="381" t="s">
        <v>28</v>
      </c>
      <c r="E986" s="383">
        <v>29.76</v>
      </c>
      <c r="F986" s="383">
        <v>0</v>
      </c>
      <c r="G986" s="383">
        <v>29.76</v>
      </c>
    </row>
    <row r="987" spans="1:7" ht="25.5" x14ac:dyDescent="0.2">
      <c r="A987" s="378" t="s">
        <v>3674</v>
      </c>
      <c r="B987" s="379"/>
      <c r="C987" s="378" t="s">
        <v>715</v>
      </c>
      <c r="D987" s="381" t="s">
        <v>28</v>
      </c>
      <c r="E987" s="383">
        <v>26.23</v>
      </c>
      <c r="F987" s="383">
        <v>0</v>
      </c>
      <c r="G987" s="383">
        <v>26.23</v>
      </c>
    </row>
    <row r="988" spans="1:7" s="352" customFormat="1" ht="25.5" x14ac:dyDescent="0.2">
      <c r="A988" s="378" t="s">
        <v>3675</v>
      </c>
      <c r="B988" s="379"/>
      <c r="C988" s="378" t="s">
        <v>7350</v>
      </c>
      <c r="D988" s="381" t="s">
        <v>46</v>
      </c>
      <c r="E988" s="383">
        <v>26.7</v>
      </c>
      <c r="F988" s="383">
        <v>0</v>
      </c>
      <c r="G988" s="383">
        <v>26.7</v>
      </c>
    </row>
    <row r="989" spans="1:7" s="352" customFormat="1" ht="25.5" x14ac:dyDescent="0.2">
      <c r="A989" s="378" t="s">
        <v>3676</v>
      </c>
      <c r="B989" s="379"/>
      <c r="C989" s="378" t="s">
        <v>716</v>
      </c>
      <c r="D989" s="381" t="s">
        <v>46</v>
      </c>
      <c r="E989" s="383">
        <v>20.5</v>
      </c>
      <c r="F989" s="383">
        <v>0</v>
      </c>
      <c r="G989" s="383">
        <v>20.5</v>
      </c>
    </row>
    <row r="990" spans="1:7" s="352" customFormat="1" ht="25.5" x14ac:dyDescent="0.2">
      <c r="A990" s="378" t="s">
        <v>3677</v>
      </c>
      <c r="B990" s="379"/>
      <c r="C990" s="378" t="s">
        <v>717</v>
      </c>
      <c r="D990" s="381" t="s">
        <v>46</v>
      </c>
      <c r="E990" s="383">
        <v>0</v>
      </c>
      <c r="F990" s="383">
        <v>29.92</v>
      </c>
      <c r="G990" s="383">
        <v>29.92</v>
      </c>
    </row>
    <row r="991" spans="1:7" s="352" customFormat="1" x14ac:dyDescent="0.2">
      <c r="A991" s="378" t="s">
        <v>3678</v>
      </c>
      <c r="B991" s="379"/>
      <c r="C991" s="378" t="s">
        <v>3679</v>
      </c>
      <c r="D991" s="381" t="s">
        <v>28</v>
      </c>
      <c r="E991" s="383">
        <v>5.84</v>
      </c>
      <c r="F991" s="383">
        <v>13.87</v>
      </c>
      <c r="G991" s="383">
        <v>19.71</v>
      </c>
    </row>
    <row r="992" spans="1:7" s="352" customFormat="1" x14ac:dyDescent="0.2">
      <c r="A992" s="378" t="s">
        <v>3680</v>
      </c>
      <c r="B992" s="379"/>
      <c r="C992" s="378" t="s">
        <v>3681</v>
      </c>
      <c r="D992" s="381" t="s">
        <v>28</v>
      </c>
      <c r="E992" s="383">
        <v>11.84</v>
      </c>
      <c r="F992" s="383">
        <v>13.87</v>
      </c>
      <c r="G992" s="383">
        <v>25.71</v>
      </c>
    </row>
    <row r="993" spans="1:7" x14ac:dyDescent="0.2">
      <c r="A993" s="378" t="s">
        <v>3682</v>
      </c>
      <c r="B993" s="379"/>
      <c r="C993" s="378" t="s">
        <v>3683</v>
      </c>
      <c r="D993" s="381" t="s">
        <v>46</v>
      </c>
      <c r="E993" s="383">
        <v>3.11</v>
      </c>
      <c r="F993" s="383">
        <v>7.23</v>
      </c>
      <c r="G993" s="383">
        <v>10.34</v>
      </c>
    </row>
    <row r="994" spans="1:7" s="352" customFormat="1" x14ac:dyDescent="0.2">
      <c r="A994" s="378" t="s">
        <v>3684</v>
      </c>
      <c r="B994" s="379"/>
      <c r="C994" s="378" t="s">
        <v>3685</v>
      </c>
      <c r="D994" s="381" t="s">
        <v>46</v>
      </c>
      <c r="E994" s="383">
        <v>6.31</v>
      </c>
      <c r="F994" s="383">
        <v>7.23</v>
      </c>
      <c r="G994" s="383">
        <v>13.54</v>
      </c>
    </row>
    <row r="995" spans="1:7" s="352" customFormat="1" x14ac:dyDescent="0.2">
      <c r="A995" s="388" t="s">
        <v>3686</v>
      </c>
      <c r="B995" s="388" t="s">
        <v>3687</v>
      </c>
      <c r="C995" s="389"/>
      <c r="D995" s="390"/>
      <c r="E995" s="391"/>
      <c r="F995" s="391"/>
      <c r="G995" s="391"/>
    </row>
    <row r="996" spans="1:7" s="352" customFormat="1" x14ac:dyDescent="0.2">
      <c r="A996" s="369" t="s">
        <v>3688</v>
      </c>
      <c r="B996" s="369" t="s">
        <v>7351</v>
      </c>
      <c r="C996" s="370"/>
      <c r="D996" s="392"/>
      <c r="E996" s="393"/>
      <c r="F996" s="393"/>
      <c r="G996" s="393"/>
    </row>
    <row r="997" spans="1:7" s="352" customFormat="1" ht="25.5" x14ac:dyDescent="0.2">
      <c r="A997" s="378" t="s">
        <v>3689</v>
      </c>
      <c r="B997" s="379"/>
      <c r="C997" s="378" t="s">
        <v>7352</v>
      </c>
      <c r="D997" s="381" t="s">
        <v>28</v>
      </c>
      <c r="E997" s="383">
        <v>73.11</v>
      </c>
      <c r="F997" s="383">
        <v>8.61</v>
      </c>
      <c r="G997" s="383">
        <v>81.72</v>
      </c>
    </row>
    <row r="998" spans="1:7" s="352" customFormat="1" x14ac:dyDescent="0.2">
      <c r="A998" s="384" t="s">
        <v>3690</v>
      </c>
      <c r="B998" s="385" t="s">
        <v>7353</v>
      </c>
      <c r="C998" s="384"/>
      <c r="D998" s="386"/>
      <c r="E998" s="387"/>
      <c r="F998" s="387"/>
      <c r="G998" s="387"/>
    </row>
    <row r="999" spans="1:7" s="352" customFormat="1" ht="51" x14ac:dyDescent="0.2">
      <c r="A999" s="378" t="s">
        <v>7111</v>
      </c>
      <c r="B999" s="379"/>
      <c r="C999" s="378" t="s">
        <v>7112</v>
      </c>
      <c r="D999" s="381" t="s">
        <v>28</v>
      </c>
      <c r="E999" s="383">
        <v>26.89</v>
      </c>
      <c r="F999" s="383">
        <v>10.19</v>
      </c>
      <c r="G999" s="383">
        <v>37.08</v>
      </c>
    </row>
    <row r="1000" spans="1:7" s="352" customFormat="1" ht="51" x14ac:dyDescent="0.2">
      <c r="A1000" s="378" t="s">
        <v>7113</v>
      </c>
      <c r="B1000" s="379"/>
      <c r="C1000" s="378" t="s">
        <v>7114</v>
      </c>
      <c r="D1000" s="381" t="s">
        <v>46</v>
      </c>
      <c r="E1000" s="383">
        <v>4.4800000000000004</v>
      </c>
      <c r="F1000" s="383">
        <v>0.81</v>
      </c>
      <c r="G1000" s="383">
        <v>5.29</v>
      </c>
    </row>
    <row r="1001" spans="1:7" s="352" customFormat="1" ht="63.75" x14ac:dyDescent="0.2">
      <c r="A1001" s="378" t="s">
        <v>7115</v>
      </c>
      <c r="B1001" s="379"/>
      <c r="C1001" s="378" t="s">
        <v>7354</v>
      </c>
      <c r="D1001" s="381" t="s">
        <v>28</v>
      </c>
      <c r="E1001" s="383">
        <v>31.46</v>
      </c>
      <c r="F1001" s="383">
        <v>10.19</v>
      </c>
      <c r="G1001" s="383">
        <v>41.65</v>
      </c>
    </row>
    <row r="1002" spans="1:7" s="352" customFormat="1" ht="63.75" x14ac:dyDescent="0.2">
      <c r="A1002" s="378" t="s">
        <v>7116</v>
      </c>
      <c r="B1002" s="379"/>
      <c r="C1002" s="378" t="s">
        <v>7355</v>
      </c>
      <c r="D1002" s="381" t="s">
        <v>46</v>
      </c>
      <c r="E1002" s="383">
        <v>5.26</v>
      </c>
      <c r="F1002" s="383">
        <v>5.45</v>
      </c>
      <c r="G1002" s="383">
        <v>10.71</v>
      </c>
    </row>
    <row r="1003" spans="1:7" s="352" customFormat="1" ht="51" x14ac:dyDescent="0.2">
      <c r="A1003" s="378" t="s">
        <v>7117</v>
      </c>
      <c r="B1003" s="379"/>
      <c r="C1003" s="378" t="s">
        <v>7356</v>
      </c>
      <c r="D1003" s="381" t="s">
        <v>28</v>
      </c>
      <c r="E1003" s="383">
        <v>27.04</v>
      </c>
      <c r="F1003" s="383">
        <v>10.19</v>
      </c>
      <c r="G1003" s="383">
        <v>37.229999999999997</v>
      </c>
    </row>
    <row r="1004" spans="1:7" s="352" customFormat="1" ht="51" x14ac:dyDescent="0.2">
      <c r="A1004" s="378" t="s">
        <v>7118</v>
      </c>
      <c r="B1004" s="379"/>
      <c r="C1004" s="378" t="s">
        <v>7119</v>
      </c>
      <c r="D1004" s="381" t="s">
        <v>46</v>
      </c>
      <c r="E1004" s="383">
        <v>4.5</v>
      </c>
      <c r="F1004" s="383">
        <v>0.81</v>
      </c>
      <c r="G1004" s="383">
        <v>5.31</v>
      </c>
    </row>
    <row r="1005" spans="1:7" ht="63.75" x14ac:dyDescent="0.2">
      <c r="A1005" s="378" t="s">
        <v>7120</v>
      </c>
      <c r="B1005" s="379"/>
      <c r="C1005" s="378" t="s">
        <v>7121</v>
      </c>
      <c r="D1005" s="381" t="s">
        <v>28</v>
      </c>
      <c r="E1005" s="383">
        <v>35.549999999999997</v>
      </c>
      <c r="F1005" s="383">
        <v>10.19</v>
      </c>
      <c r="G1005" s="383">
        <v>45.74</v>
      </c>
    </row>
    <row r="1006" spans="1:7" ht="63.75" x14ac:dyDescent="0.2">
      <c r="A1006" s="378" t="s">
        <v>7122</v>
      </c>
      <c r="B1006" s="379"/>
      <c r="C1006" s="378" t="s">
        <v>7123</v>
      </c>
      <c r="D1006" s="381" t="s">
        <v>46</v>
      </c>
      <c r="E1006" s="383">
        <v>5.83</v>
      </c>
      <c r="F1006" s="383">
        <v>0.81</v>
      </c>
      <c r="G1006" s="383">
        <v>6.64</v>
      </c>
    </row>
    <row r="1007" spans="1:7" s="352" customFormat="1" ht="63.75" x14ac:dyDescent="0.2">
      <c r="A1007" s="378" t="s">
        <v>7124</v>
      </c>
      <c r="B1007" s="379"/>
      <c r="C1007" s="378" t="s">
        <v>7125</v>
      </c>
      <c r="D1007" s="381" t="s">
        <v>28</v>
      </c>
      <c r="E1007" s="383">
        <v>26.31</v>
      </c>
      <c r="F1007" s="383">
        <v>10.19</v>
      </c>
      <c r="G1007" s="383">
        <v>36.5</v>
      </c>
    </row>
    <row r="1008" spans="1:7" ht="63.75" x14ac:dyDescent="0.2">
      <c r="A1008" s="378" t="s">
        <v>7126</v>
      </c>
      <c r="B1008" s="379"/>
      <c r="C1008" s="378" t="s">
        <v>7127</v>
      </c>
      <c r="D1008" s="381" t="s">
        <v>46</v>
      </c>
      <c r="E1008" s="383">
        <v>4.25</v>
      </c>
      <c r="F1008" s="383">
        <v>0.81</v>
      </c>
      <c r="G1008" s="383">
        <v>5.0599999999999996</v>
      </c>
    </row>
    <row r="1009" spans="1:7" s="352" customFormat="1" ht="51" x14ac:dyDescent="0.2">
      <c r="A1009" s="378" t="s">
        <v>7128</v>
      </c>
      <c r="B1009" s="379"/>
      <c r="C1009" s="378" t="s">
        <v>7357</v>
      </c>
      <c r="D1009" s="381" t="s">
        <v>28</v>
      </c>
      <c r="E1009" s="383">
        <v>46.2</v>
      </c>
      <c r="F1009" s="383">
        <v>10.19</v>
      </c>
      <c r="G1009" s="383">
        <v>56.39</v>
      </c>
    </row>
    <row r="1010" spans="1:7" s="352" customFormat="1" ht="51" x14ac:dyDescent="0.2">
      <c r="A1010" s="378" t="s">
        <v>7129</v>
      </c>
      <c r="B1010" s="379"/>
      <c r="C1010" s="378" t="s">
        <v>7358</v>
      </c>
      <c r="D1010" s="381" t="s">
        <v>46</v>
      </c>
      <c r="E1010" s="383">
        <v>7.65</v>
      </c>
      <c r="F1010" s="383">
        <v>5.45</v>
      </c>
      <c r="G1010" s="383">
        <v>13.1</v>
      </c>
    </row>
    <row r="1011" spans="1:7" s="352" customFormat="1" ht="51" x14ac:dyDescent="0.2">
      <c r="A1011" s="378" t="s">
        <v>7130</v>
      </c>
      <c r="B1011" s="379"/>
      <c r="C1011" s="378" t="s">
        <v>7359</v>
      </c>
      <c r="D1011" s="381" t="s">
        <v>28</v>
      </c>
      <c r="E1011" s="383">
        <v>47.36</v>
      </c>
      <c r="F1011" s="383">
        <v>10.19</v>
      </c>
      <c r="G1011" s="383">
        <v>57.55</v>
      </c>
    </row>
    <row r="1012" spans="1:7" s="352" customFormat="1" ht="63.75" x14ac:dyDescent="0.2">
      <c r="A1012" s="378" t="s">
        <v>7131</v>
      </c>
      <c r="B1012" s="379"/>
      <c r="C1012" s="378" t="s">
        <v>7360</v>
      </c>
      <c r="D1012" s="381" t="s">
        <v>46</v>
      </c>
      <c r="E1012" s="383">
        <v>7.85</v>
      </c>
      <c r="F1012" s="383">
        <v>5.45</v>
      </c>
      <c r="G1012" s="383">
        <v>13.3</v>
      </c>
    </row>
    <row r="1013" spans="1:7" s="352" customFormat="1" ht="25.5" x14ac:dyDescent="0.2">
      <c r="A1013" s="378" t="s">
        <v>7132</v>
      </c>
      <c r="B1013" s="379"/>
      <c r="C1013" s="378" t="s">
        <v>7133</v>
      </c>
      <c r="D1013" s="381" t="s">
        <v>28</v>
      </c>
      <c r="E1013" s="383">
        <v>7.03</v>
      </c>
      <c r="F1013" s="383">
        <v>42.87</v>
      </c>
      <c r="G1013" s="383">
        <v>49.9</v>
      </c>
    </row>
    <row r="1014" spans="1:7" s="352" customFormat="1" ht="25.5" x14ac:dyDescent="0.2">
      <c r="A1014" s="378" t="s">
        <v>3691</v>
      </c>
      <c r="B1014" s="379"/>
      <c r="C1014" s="378" t="s">
        <v>3692</v>
      </c>
      <c r="D1014" s="381" t="s">
        <v>28</v>
      </c>
      <c r="E1014" s="383">
        <v>0.68</v>
      </c>
      <c r="F1014" s="383">
        <v>6.8</v>
      </c>
      <c r="G1014" s="383">
        <v>7.48</v>
      </c>
    </row>
    <row r="1015" spans="1:7" s="352" customFormat="1" ht="38.25" x14ac:dyDescent="0.2">
      <c r="A1015" s="378" t="s">
        <v>3693</v>
      </c>
      <c r="B1015" s="379"/>
      <c r="C1015" s="378" t="s">
        <v>3694</v>
      </c>
      <c r="D1015" s="381" t="s">
        <v>28</v>
      </c>
      <c r="E1015" s="383">
        <v>1.46</v>
      </c>
      <c r="F1015" s="383">
        <v>6.8</v>
      </c>
      <c r="G1015" s="383">
        <v>8.26</v>
      </c>
    </row>
    <row r="1016" spans="1:7" s="352" customFormat="1" ht="25.5" x14ac:dyDescent="0.2">
      <c r="A1016" s="378" t="s">
        <v>3695</v>
      </c>
      <c r="B1016" s="379"/>
      <c r="C1016" s="378" t="s">
        <v>3696</v>
      </c>
      <c r="D1016" s="381" t="s">
        <v>28</v>
      </c>
      <c r="E1016" s="383">
        <v>1.36</v>
      </c>
      <c r="F1016" s="383">
        <v>6.8</v>
      </c>
      <c r="G1016" s="383">
        <v>8.16</v>
      </c>
    </row>
    <row r="1017" spans="1:7" s="352" customFormat="1" ht="38.25" x14ac:dyDescent="0.2">
      <c r="A1017" s="378" t="s">
        <v>3697</v>
      </c>
      <c r="B1017" s="379"/>
      <c r="C1017" s="378" t="s">
        <v>3698</v>
      </c>
      <c r="D1017" s="381" t="s">
        <v>28</v>
      </c>
      <c r="E1017" s="383">
        <v>3.64</v>
      </c>
      <c r="F1017" s="383">
        <v>6.8</v>
      </c>
      <c r="G1017" s="383">
        <v>10.44</v>
      </c>
    </row>
    <row r="1018" spans="1:7" s="352" customFormat="1" ht="38.25" x14ac:dyDescent="0.2">
      <c r="A1018" s="378" t="s">
        <v>3699</v>
      </c>
      <c r="B1018" s="379"/>
      <c r="C1018" s="378" t="s">
        <v>3700</v>
      </c>
      <c r="D1018" s="381" t="s">
        <v>46</v>
      </c>
      <c r="E1018" s="383">
        <v>7.0000000000000007E-2</v>
      </c>
      <c r="F1018" s="383">
        <v>0.76</v>
      </c>
      <c r="G1018" s="383">
        <v>0.83</v>
      </c>
    </row>
    <row r="1019" spans="1:7" s="352" customFormat="1" ht="38.25" x14ac:dyDescent="0.2">
      <c r="A1019" s="378" t="s">
        <v>3701</v>
      </c>
      <c r="B1019" s="379"/>
      <c r="C1019" s="378" t="s">
        <v>3702</v>
      </c>
      <c r="D1019" s="381" t="s">
        <v>46</v>
      </c>
      <c r="E1019" s="383">
        <v>0.15</v>
      </c>
      <c r="F1019" s="383">
        <v>0.76</v>
      </c>
      <c r="G1019" s="383">
        <v>0.91</v>
      </c>
    </row>
    <row r="1020" spans="1:7" s="352" customFormat="1" ht="38.25" x14ac:dyDescent="0.2">
      <c r="A1020" s="378" t="s">
        <v>3703</v>
      </c>
      <c r="B1020" s="379"/>
      <c r="C1020" s="378" t="s">
        <v>3704</v>
      </c>
      <c r="D1020" s="381" t="s">
        <v>46</v>
      </c>
      <c r="E1020" s="383">
        <v>0.14000000000000001</v>
      </c>
      <c r="F1020" s="383">
        <v>0.76</v>
      </c>
      <c r="G1020" s="383">
        <v>0.9</v>
      </c>
    </row>
    <row r="1021" spans="1:7" s="352" customFormat="1" ht="38.25" x14ac:dyDescent="0.2">
      <c r="A1021" s="378" t="s">
        <v>3705</v>
      </c>
      <c r="B1021" s="379"/>
      <c r="C1021" s="378" t="s">
        <v>3706</v>
      </c>
      <c r="D1021" s="381" t="s">
        <v>46</v>
      </c>
      <c r="E1021" s="383">
        <v>0.36</v>
      </c>
      <c r="F1021" s="383">
        <v>0.76</v>
      </c>
      <c r="G1021" s="383">
        <v>1.1200000000000001</v>
      </c>
    </row>
    <row r="1022" spans="1:7" s="352" customFormat="1" x14ac:dyDescent="0.2">
      <c r="A1022" s="384" t="s">
        <v>3707</v>
      </c>
      <c r="B1022" s="385" t="s">
        <v>7361</v>
      </c>
      <c r="C1022" s="384"/>
      <c r="D1022" s="386"/>
      <c r="E1022" s="387"/>
      <c r="F1022" s="387"/>
      <c r="G1022" s="387"/>
    </row>
    <row r="1023" spans="1:7" s="352" customFormat="1" ht="51" x14ac:dyDescent="0.2">
      <c r="A1023" s="378" t="s">
        <v>3708</v>
      </c>
      <c r="B1023" s="379"/>
      <c r="C1023" s="378" t="s">
        <v>3709</v>
      </c>
      <c r="D1023" s="381" t="s">
        <v>28</v>
      </c>
      <c r="E1023" s="383">
        <v>82.94</v>
      </c>
      <c r="F1023" s="383">
        <v>10.19</v>
      </c>
      <c r="G1023" s="383">
        <v>93.13</v>
      </c>
    </row>
    <row r="1024" spans="1:7" s="352" customFormat="1" ht="63.75" x14ac:dyDescent="0.2">
      <c r="A1024" s="378" t="s">
        <v>3710</v>
      </c>
      <c r="B1024" s="379"/>
      <c r="C1024" s="378" t="s">
        <v>3711</v>
      </c>
      <c r="D1024" s="381" t="s">
        <v>28</v>
      </c>
      <c r="E1024" s="383">
        <v>138.05000000000001</v>
      </c>
      <c r="F1024" s="383">
        <v>10.19</v>
      </c>
      <c r="G1024" s="383">
        <v>148.24</v>
      </c>
    </row>
    <row r="1025" spans="1:7" s="352" customFormat="1" ht="63.75" x14ac:dyDescent="0.2">
      <c r="A1025" s="378" t="s">
        <v>3712</v>
      </c>
      <c r="B1025" s="379"/>
      <c r="C1025" s="378" t="s">
        <v>3713</v>
      </c>
      <c r="D1025" s="381" t="s">
        <v>46</v>
      </c>
      <c r="E1025" s="383">
        <v>30.21</v>
      </c>
      <c r="F1025" s="383">
        <v>1.02</v>
      </c>
      <c r="G1025" s="383">
        <v>31.23</v>
      </c>
    </row>
    <row r="1026" spans="1:7" s="352" customFormat="1" ht="76.5" x14ac:dyDescent="0.2">
      <c r="A1026" s="378" t="s">
        <v>3714</v>
      </c>
      <c r="B1026" s="379"/>
      <c r="C1026" s="378" t="s">
        <v>7362</v>
      </c>
      <c r="D1026" s="381" t="s">
        <v>28</v>
      </c>
      <c r="E1026" s="383">
        <v>183.1</v>
      </c>
      <c r="F1026" s="383">
        <v>10.19</v>
      </c>
      <c r="G1026" s="383">
        <v>193.29</v>
      </c>
    </row>
    <row r="1027" spans="1:7" s="352" customFormat="1" ht="76.5" x14ac:dyDescent="0.2">
      <c r="A1027" s="378" t="s">
        <v>3715</v>
      </c>
      <c r="B1027" s="379"/>
      <c r="C1027" s="378" t="s">
        <v>7363</v>
      </c>
      <c r="D1027" s="381" t="s">
        <v>46</v>
      </c>
      <c r="E1027" s="383">
        <v>35.83</v>
      </c>
      <c r="F1027" s="383">
        <v>1.02</v>
      </c>
      <c r="G1027" s="383">
        <v>36.85</v>
      </c>
    </row>
    <row r="1028" spans="1:7" s="352" customFormat="1" ht="51" x14ac:dyDescent="0.2">
      <c r="A1028" s="378" t="s">
        <v>7134</v>
      </c>
      <c r="B1028" s="379"/>
      <c r="C1028" s="378" t="s">
        <v>7364</v>
      </c>
      <c r="D1028" s="381" t="s">
        <v>28</v>
      </c>
      <c r="E1028" s="383">
        <v>7.88</v>
      </c>
      <c r="F1028" s="383">
        <v>6.8</v>
      </c>
      <c r="G1028" s="383">
        <v>14.68</v>
      </c>
    </row>
    <row r="1029" spans="1:7" s="352" customFormat="1" ht="51" x14ac:dyDescent="0.2">
      <c r="A1029" s="378" t="s">
        <v>3716</v>
      </c>
      <c r="B1029" s="379"/>
      <c r="C1029" s="378" t="s">
        <v>7365</v>
      </c>
      <c r="D1029" s="381" t="s">
        <v>28</v>
      </c>
      <c r="E1029" s="383">
        <v>25.45</v>
      </c>
      <c r="F1029" s="383">
        <v>6.8</v>
      </c>
      <c r="G1029" s="383">
        <v>32.25</v>
      </c>
    </row>
    <row r="1030" spans="1:7" s="352" customFormat="1" ht="63.75" x14ac:dyDescent="0.2">
      <c r="A1030" s="378" t="s">
        <v>7135</v>
      </c>
      <c r="B1030" s="379"/>
      <c r="C1030" s="378" t="s">
        <v>7136</v>
      </c>
      <c r="D1030" s="381" t="s">
        <v>28</v>
      </c>
      <c r="E1030" s="383">
        <v>13.14</v>
      </c>
      <c r="F1030" s="383">
        <v>6.8</v>
      </c>
      <c r="G1030" s="383">
        <v>19.940000000000001</v>
      </c>
    </row>
    <row r="1031" spans="1:7" s="352" customFormat="1" ht="51" x14ac:dyDescent="0.2">
      <c r="A1031" s="378" t="s">
        <v>3717</v>
      </c>
      <c r="B1031" s="379"/>
      <c r="C1031" s="378" t="s">
        <v>7137</v>
      </c>
      <c r="D1031" s="381" t="s">
        <v>28</v>
      </c>
      <c r="E1031" s="383">
        <v>42.42</v>
      </c>
      <c r="F1031" s="383">
        <v>6.8</v>
      </c>
      <c r="G1031" s="383">
        <v>49.22</v>
      </c>
    </row>
    <row r="1032" spans="1:7" ht="63.75" x14ac:dyDescent="0.2">
      <c r="A1032" s="378" t="s">
        <v>3718</v>
      </c>
      <c r="B1032" s="379"/>
      <c r="C1032" s="378" t="s">
        <v>7366</v>
      </c>
      <c r="D1032" s="381" t="s">
        <v>28</v>
      </c>
      <c r="E1032" s="383">
        <v>32.56</v>
      </c>
      <c r="F1032" s="383">
        <v>6.8</v>
      </c>
      <c r="G1032" s="383">
        <v>39.36</v>
      </c>
    </row>
    <row r="1033" spans="1:7" s="352" customFormat="1" ht="51" x14ac:dyDescent="0.2">
      <c r="A1033" s="378" t="s">
        <v>7138</v>
      </c>
      <c r="B1033" s="379"/>
      <c r="C1033" s="378" t="s">
        <v>7367</v>
      </c>
      <c r="D1033" s="381" t="s">
        <v>46</v>
      </c>
      <c r="E1033" s="383">
        <v>0.79</v>
      </c>
      <c r="F1033" s="383">
        <v>0.68</v>
      </c>
      <c r="G1033" s="383">
        <v>1.47</v>
      </c>
    </row>
    <row r="1034" spans="1:7" s="352" customFormat="1" ht="51" x14ac:dyDescent="0.2">
      <c r="A1034" s="378" t="s">
        <v>3719</v>
      </c>
      <c r="B1034" s="379"/>
      <c r="C1034" s="378" t="s">
        <v>7368</v>
      </c>
      <c r="D1034" s="381" t="s">
        <v>46</v>
      </c>
      <c r="E1034" s="383">
        <v>2.5499999999999998</v>
      </c>
      <c r="F1034" s="383">
        <v>0.68</v>
      </c>
      <c r="G1034" s="383">
        <v>3.23</v>
      </c>
    </row>
    <row r="1035" spans="1:7" s="352" customFormat="1" x14ac:dyDescent="0.2">
      <c r="A1035" s="384" t="s">
        <v>3720</v>
      </c>
      <c r="B1035" s="385" t="s">
        <v>718</v>
      </c>
      <c r="C1035" s="384"/>
      <c r="D1035" s="386"/>
      <c r="E1035" s="387"/>
      <c r="F1035" s="387"/>
      <c r="G1035" s="387"/>
    </row>
    <row r="1036" spans="1:7" s="352" customFormat="1" ht="63.75" x14ac:dyDescent="0.2">
      <c r="A1036" s="378" t="s">
        <v>7139</v>
      </c>
      <c r="B1036" s="379"/>
      <c r="C1036" s="378" t="s">
        <v>7369</v>
      </c>
      <c r="D1036" s="381" t="s">
        <v>28</v>
      </c>
      <c r="E1036" s="383">
        <v>57.39</v>
      </c>
      <c r="F1036" s="383">
        <v>26.93</v>
      </c>
      <c r="G1036" s="383">
        <v>84.32</v>
      </c>
    </row>
    <row r="1037" spans="1:7" s="352" customFormat="1" ht="63.75" x14ac:dyDescent="0.2">
      <c r="A1037" s="378" t="s">
        <v>7140</v>
      </c>
      <c r="B1037" s="379"/>
      <c r="C1037" s="378" t="s">
        <v>7370</v>
      </c>
      <c r="D1037" s="381" t="s">
        <v>46</v>
      </c>
      <c r="E1037" s="383">
        <v>10.26</v>
      </c>
      <c r="F1037" s="383">
        <v>7.48</v>
      </c>
      <c r="G1037" s="383">
        <v>17.739999999999998</v>
      </c>
    </row>
    <row r="1038" spans="1:7" s="352" customFormat="1" ht="63.75" x14ac:dyDescent="0.2">
      <c r="A1038" s="378" t="s">
        <v>7141</v>
      </c>
      <c r="B1038" s="379"/>
      <c r="C1038" s="378" t="s">
        <v>7371</v>
      </c>
      <c r="D1038" s="381" t="s">
        <v>28</v>
      </c>
      <c r="E1038" s="383">
        <v>149.02000000000001</v>
      </c>
      <c r="F1038" s="383">
        <v>26.93</v>
      </c>
      <c r="G1038" s="383">
        <v>175.95</v>
      </c>
    </row>
    <row r="1039" spans="1:7" s="352" customFormat="1" ht="51" x14ac:dyDescent="0.2">
      <c r="A1039" s="378" t="s">
        <v>7142</v>
      </c>
      <c r="B1039" s="379"/>
      <c r="C1039" s="378" t="s">
        <v>7372</v>
      </c>
      <c r="D1039" s="381" t="s">
        <v>46</v>
      </c>
      <c r="E1039" s="383">
        <v>26.21</v>
      </c>
      <c r="F1039" s="383">
        <v>7.48</v>
      </c>
      <c r="G1039" s="383">
        <v>33.69</v>
      </c>
    </row>
    <row r="1040" spans="1:7" s="352" customFormat="1" ht="63.75" x14ac:dyDescent="0.2">
      <c r="A1040" s="378" t="s">
        <v>3721</v>
      </c>
      <c r="B1040" s="379"/>
      <c r="C1040" s="378" t="s">
        <v>7373</v>
      </c>
      <c r="D1040" s="381" t="s">
        <v>28</v>
      </c>
      <c r="E1040" s="383">
        <v>51.77</v>
      </c>
      <c r="F1040" s="383">
        <v>26.93</v>
      </c>
      <c r="G1040" s="383">
        <v>78.7</v>
      </c>
    </row>
    <row r="1041" spans="1:7" s="352" customFormat="1" ht="63.75" x14ac:dyDescent="0.2">
      <c r="A1041" s="378" t="s">
        <v>3722</v>
      </c>
      <c r="B1041" s="379"/>
      <c r="C1041" s="378" t="s">
        <v>7374</v>
      </c>
      <c r="D1041" s="381" t="s">
        <v>46</v>
      </c>
      <c r="E1041" s="383">
        <v>9.2899999999999991</v>
      </c>
      <c r="F1041" s="383">
        <v>7.48</v>
      </c>
      <c r="G1041" s="383">
        <v>16.77</v>
      </c>
    </row>
    <row r="1042" spans="1:7" s="352" customFormat="1" ht="51" x14ac:dyDescent="0.2">
      <c r="A1042" s="378" t="s">
        <v>3723</v>
      </c>
      <c r="B1042" s="379"/>
      <c r="C1042" s="378" t="s">
        <v>7375</v>
      </c>
      <c r="D1042" s="381" t="s">
        <v>28</v>
      </c>
      <c r="E1042" s="383">
        <v>139.88999999999999</v>
      </c>
      <c r="F1042" s="383">
        <v>26.93</v>
      </c>
      <c r="G1042" s="383">
        <v>166.82</v>
      </c>
    </row>
    <row r="1043" spans="1:7" s="352" customFormat="1" ht="51" x14ac:dyDescent="0.2">
      <c r="A1043" s="378" t="s">
        <v>3724</v>
      </c>
      <c r="B1043" s="379"/>
      <c r="C1043" s="378" t="s">
        <v>7376</v>
      </c>
      <c r="D1043" s="381" t="s">
        <v>46</v>
      </c>
      <c r="E1043" s="383">
        <v>24.81</v>
      </c>
      <c r="F1043" s="383">
        <v>7.48</v>
      </c>
      <c r="G1043" s="383">
        <v>32.29</v>
      </c>
    </row>
    <row r="1044" spans="1:7" s="352" customFormat="1" ht="63.75" x14ac:dyDescent="0.2">
      <c r="A1044" s="378" t="s">
        <v>3725</v>
      </c>
      <c r="B1044" s="379"/>
      <c r="C1044" s="378" t="s">
        <v>7377</v>
      </c>
      <c r="D1044" s="381" t="s">
        <v>28</v>
      </c>
      <c r="E1044" s="383">
        <v>125.45</v>
      </c>
      <c r="F1044" s="383">
        <v>26.93</v>
      </c>
      <c r="G1044" s="383">
        <v>152.38</v>
      </c>
    </row>
    <row r="1045" spans="1:7" ht="51" x14ac:dyDescent="0.2">
      <c r="A1045" s="378" t="s">
        <v>3726</v>
      </c>
      <c r="B1045" s="379"/>
      <c r="C1045" s="378" t="s">
        <v>7378</v>
      </c>
      <c r="D1045" s="381" t="s">
        <v>46</v>
      </c>
      <c r="E1045" s="383">
        <v>22.86</v>
      </c>
      <c r="F1045" s="383">
        <v>7.48</v>
      </c>
      <c r="G1045" s="383">
        <v>30.34</v>
      </c>
    </row>
    <row r="1046" spans="1:7" s="352" customFormat="1" ht="63.75" x14ac:dyDescent="0.2">
      <c r="A1046" s="378" t="s">
        <v>7143</v>
      </c>
      <c r="B1046" s="379"/>
      <c r="C1046" s="378" t="s">
        <v>7379</v>
      </c>
      <c r="D1046" s="381" t="s">
        <v>28</v>
      </c>
      <c r="E1046" s="383">
        <v>110.43</v>
      </c>
      <c r="F1046" s="383">
        <v>26.93</v>
      </c>
      <c r="G1046" s="383">
        <v>137.36000000000001</v>
      </c>
    </row>
    <row r="1047" spans="1:7" s="352" customFormat="1" ht="63.75" x14ac:dyDescent="0.2">
      <c r="A1047" s="378" t="s">
        <v>7144</v>
      </c>
      <c r="B1047" s="379"/>
      <c r="C1047" s="378" t="s">
        <v>7380</v>
      </c>
      <c r="D1047" s="381" t="s">
        <v>46</v>
      </c>
      <c r="E1047" s="383">
        <v>19.68</v>
      </c>
      <c r="F1047" s="383">
        <v>7.48</v>
      </c>
      <c r="G1047" s="383">
        <v>27.16</v>
      </c>
    </row>
    <row r="1048" spans="1:7" s="352" customFormat="1" ht="63.75" x14ac:dyDescent="0.2">
      <c r="A1048" s="378" t="s">
        <v>3727</v>
      </c>
      <c r="B1048" s="379"/>
      <c r="C1048" s="378" t="s">
        <v>7381</v>
      </c>
      <c r="D1048" s="381" t="s">
        <v>28</v>
      </c>
      <c r="E1048" s="383">
        <v>99.58</v>
      </c>
      <c r="F1048" s="383">
        <v>26.93</v>
      </c>
      <c r="G1048" s="383">
        <v>126.51</v>
      </c>
    </row>
    <row r="1049" spans="1:7" s="352" customFormat="1" ht="51" x14ac:dyDescent="0.2">
      <c r="A1049" s="378" t="s">
        <v>3728</v>
      </c>
      <c r="B1049" s="379"/>
      <c r="C1049" s="378" t="s">
        <v>7382</v>
      </c>
      <c r="D1049" s="381" t="s">
        <v>46</v>
      </c>
      <c r="E1049" s="383">
        <v>17.79</v>
      </c>
      <c r="F1049" s="383">
        <v>7.48</v>
      </c>
      <c r="G1049" s="383">
        <v>25.27</v>
      </c>
    </row>
    <row r="1050" spans="1:7" s="352" customFormat="1" x14ac:dyDescent="0.2">
      <c r="A1050" s="384" t="s">
        <v>3729</v>
      </c>
      <c r="B1050" s="385" t="s">
        <v>7383</v>
      </c>
      <c r="C1050" s="384"/>
      <c r="D1050" s="386"/>
      <c r="E1050" s="387"/>
      <c r="F1050" s="387"/>
      <c r="G1050" s="387"/>
    </row>
    <row r="1051" spans="1:7" s="352" customFormat="1" ht="38.25" x14ac:dyDescent="0.2">
      <c r="A1051" s="378" t="s">
        <v>7145</v>
      </c>
      <c r="B1051" s="379"/>
      <c r="C1051" s="378" t="s">
        <v>7146</v>
      </c>
      <c r="D1051" s="381" t="s">
        <v>28</v>
      </c>
      <c r="E1051" s="383">
        <v>61.85</v>
      </c>
      <c r="F1051" s="383">
        <v>15.25</v>
      </c>
      <c r="G1051" s="383">
        <v>77.099999999999994</v>
      </c>
    </row>
    <row r="1052" spans="1:7" s="352" customFormat="1" ht="38.25" x14ac:dyDescent="0.2">
      <c r="A1052" s="378" t="s">
        <v>7147</v>
      </c>
      <c r="B1052" s="379"/>
      <c r="C1052" s="378" t="s">
        <v>7148</v>
      </c>
      <c r="D1052" s="381" t="s">
        <v>28</v>
      </c>
      <c r="E1052" s="383">
        <v>54.84</v>
      </c>
      <c r="F1052" s="383">
        <v>15.25</v>
      </c>
      <c r="G1052" s="383">
        <v>70.09</v>
      </c>
    </row>
    <row r="1053" spans="1:7" s="352" customFormat="1" ht="38.25" x14ac:dyDescent="0.2">
      <c r="A1053" s="378" t="s">
        <v>7149</v>
      </c>
      <c r="B1053" s="379"/>
      <c r="C1053" s="378" t="s">
        <v>7150</v>
      </c>
      <c r="D1053" s="381" t="s">
        <v>28</v>
      </c>
      <c r="E1053" s="383">
        <v>53.2</v>
      </c>
      <c r="F1053" s="383">
        <v>15.25</v>
      </c>
      <c r="G1053" s="383">
        <v>68.45</v>
      </c>
    </row>
    <row r="1054" spans="1:7" s="352" customFormat="1" ht="38.25" x14ac:dyDescent="0.2">
      <c r="A1054" s="378" t="s">
        <v>7151</v>
      </c>
      <c r="B1054" s="379"/>
      <c r="C1054" s="378" t="s">
        <v>7152</v>
      </c>
      <c r="D1054" s="381" t="s">
        <v>28</v>
      </c>
      <c r="E1054" s="383">
        <v>50.82</v>
      </c>
      <c r="F1054" s="383">
        <v>15.25</v>
      </c>
      <c r="G1054" s="383">
        <v>66.069999999999993</v>
      </c>
    </row>
    <row r="1055" spans="1:7" s="352" customFormat="1" ht="38.25" x14ac:dyDescent="0.2">
      <c r="A1055" s="378" t="s">
        <v>7153</v>
      </c>
      <c r="B1055" s="379"/>
      <c r="C1055" s="378" t="s">
        <v>7154</v>
      </c>
      <c r="D1055" s="381" t="s">
        <v>28</v>
      </c>
      <c r="E1055" s="383">
        <v>47.36</v>
      </c>
      <c r="F1055" s="383">
        <v>15.25</v>
      </c>
      <c r="G1055" s="383">
        <v>62.61</v>
      </c>
    </row>
    <row r="1056" spans="1:7" s="352" customFormat="1" x14ac:dyDescent="0.2">
      <c r="A1056" s="384" t="s">
        <v>3730</v>
      </c>
      <c r="B1056" s="385" t="s">
        <v>7384</v>
      </c>
      <c r="C1056" s="384"/>
      <c r="D1056" s="386"/>
      <c r="E1056" s="387"/>
      <c r="F1056" s="387"/>
      <c r="G1056" s="387"/>
    </row>
    <row r="1057" spans="1:7" s="352" customFormat="1" ht="51" x14ac:dyDescent="0.2">
      <c r="A1057" s="378" t="s">
        <v>3731</v>
      </c>
      <c r="B1057" s="379"/>
      <c r="C1057" s="378" t="s">
        <v>719</v>
      </c>
      <c r="D1057" s="381" t="s">
        <v>28</v>
      </c>
      <c r="E1057" s="383">
        <v>131.12</v>
      </c>
      <c r="F1057" s="383">
        <v>19.3</v>
      </c>
      <c r="G1057" s="383">
        <v>150.41999999999999</v>
      </c>
    </row>
    <row r="1058" spans="1:7" s="352" customFormat="1" ht="51" x14ac:dyDescent="0.2">
      <c r="A1058" s="378" t="s">
        <v>3732</v>
      </c>
      <c r="B1058" s="379"/>
      <c r="C1058" s="378" t="s">
        <v>720</v>
      </c>
      <c r="D1058" s="381" t="s">
        <v>28</v>
      </c>
      <c r="E1058" s="383">
        <v>183.23</v>
      </c>
      <c r="F1058" s="383">
        <v>19.3</v>
      </c>
      <c r="G1058" s="383">
        <v>202.53</v>
      </c>
    </row>
    <row r="1059" spans="1:7" s="352" customFormat="1" ht="51" x14ac:dyDescent="0.2">
      <c r="A1059" s="378" t="s">
        <v>7155</v>
      </c>
      <c r="B1059" s="379"/>
      <c r="C1059" s="378" t="s">
        <v>7156</v>
      </c>
      <c r="D1059" s="381" t="s">
        <v>28</v>
      </c>
      <c r="E1059" s="383">
        <v>133.88999999999999</v>
      </c>
      <c r="F1059" s="383">
        <v>19.3</v>
      </c>
      <c r="G1059" s="383">
        <v>153.19</v>
      </c>
    </row>
    <row r="1060" spans="1:7" x14ac:dyDescent="0.2">
      <c r="A1060" s="384" t="s">
        <v>3733</v>
      </c>
      <c r="B1060" s="385" t="s">
        <v>7157</v>
      </c>
      <c r="C1060" s="384"/>
      <c r="D1060" s="386"/>
      <c r="E1060" s="387"/>
      <c r="F1060" s="387"/>
      <c r="G1060" s="387"/>
    </row>
    <row r="1061" spans="1:7" s="352" customFormat="1" ht="63.75" x14ac:dyDescent="0.2">
      <c r="A1061" s="378" t="s">
        <v>3734</v>
      </c>
      <c r="B1061" s="379"/>
      <c r="C1061" s="378" t="s">
        <v>7158</v>
      </c>
      <c r="D1061" s="381" t="s">
        <v>28</v>
      </c>
      <c r="E1061" s="383">
        <v>80.36</v>
      </c>
      <c r="F1061" s="383">
        <v>12.36</v>
      </c>
      <c r="G1061" s="383">
        <v>92.72</v>
      </c>
    </row>
    <row r="1062" spans="1:7" s="352" customFormat="1" ht="51" x14ac:dyDescent="0.2">
      <c r="A1062" s="378" t="s">
        <v>7159</v>
      </c>
      <c r="B1062" s="379"/>
      <c r="C1062" s="378" t="s">
        <v>7160</v>
      </c>
      <c r="D1062" s="381" t="s">
        <v>28</v>
      </c>
      <c r="E1062" s="383">
        <v>87.3</v>
      </c>
      <c r="F1062" s="383">
        <v>12.36</v>
      </c>
      <c r="G1062" s="383">
        <v>99.66</v>
      </c>
    </row>
    <row r="1063" spans="1:7" s="352" customFormat="1" ht="51" x14ac:dyDescent="0.2">
      <c r="A1063" s="378" t="s">
        <v>7161</v>
      </c>
      <c r="B1063" s="379"/>
      <c r="C1063" s="378" t="s">
        <v>7162</v>
      </c>
      <c r="D1063" s="381" t="s">
        <v>28</v>
      </c>
      <c r="E1063" s="383">
        <v>37.119999999999997</v>
      </c>
      <c r="F1063" s="383">
        <v>6.8</v>
      </c>
      <c r="G1063" s="383">
        <v>43.92</v>
      </c>
    </row>
    <row r="1064" spans="1:7" s="352" customFormat="1" x14ac:dyDescent="0.2">
      <c r="A1064" s="388" t="s">
        <v>3735</v>
      </c>
      <c r="B1064" s="388" t="s">
        <v>3736</v>
      </c>
      <c r="C1064" s="389"/>
      <c r="D1064" s="390"/>
      <c r="E1064" s="391"/>
      <c r="F1064" s="391"/>
      <c r="G1064" s="391"/>
    </row>
    <row r="1065" spans="1:7" s="352" customFormat="1" x14ac:dyDescent="0.2">
      <c r="A1065" s="369" t="s">
        <v>3737</v>
      </c>
      <c r="B1065" s="369" t="s">
        <v>721</v>
      </c>
      <c r="C1065" s="370"/>
      <c r="D1065" s="392"/>
      <c r="E1065" s="393"/>
      <c r="F1065" s="393"/>
      <c r="G1065" s="393"/>
    </row>
    <row r="1066" spans="1:7" ht="25.5" x14ac:dyDescent="0.2">
      <c r="A1066" s="378" t="s">
        <v>3738</v>
      </c>
      <c r="B1066" s="379"/>
      <c r="C1066" s="378" t="s">
        <v>7385</v>
      </c>
      <c r="D1066" s="381" t="s">
        <v>46</v>
      </c>
      <c r="E1066" s="383">
        <v>115.31</v>
      </c>
      <c r="F1066" s="383">
        <v>1.35</v>
      </c>
      <c r="G1066" s="383">
        <v>116.66</v>
      </c>
    </row>
    <row r="1067" spans="1:7" s="352" customFormat="1" ht="25.5" x14ac:dyDescent="0.2">
      <c r="A1067" s="378" t="s">
        <v>3739</v>
      </c>
      <c r="B1067" s="379"/>
      <c r="C1067" s="378" t="s">
        <v>7386</v>
      </c>
      <c r="D1067" s="381" t="s">
        <v>28</v>
      </c>
      <c r="E1067" s="383">
        <v>320.08</v>
      </c>
      <c r="F1067" s="383">
        <v>9.4499999999999993</v>
      </c>
      <c r="G1067" s="383">
        <v>329.53</v>
      </c>
    </row>
    <row r="1068" spans="1:7" s="352" customFormat="1" ht="25.5" x14ac:dyDescent="0.2">
      <c r="A1068" s="378" t="s">
        <v>3740</v>
      </c>
      <c r="B1068" s="379"/>
      <c r="C1068" s="378" t="s">
        <v>7387</v>
      </c>
      <c r="D1068" s="381" t="s">
        <v>28</v>
      </c>
      <c r="E1068" s="383">
        <v>433.31</v>
      </c>
      <c r="F1068" s="383">
        <v>9.4499999999999993</v>
      </c>
      <c r="G1068" s="383">
        <v>442.76</v>
      </c>
    </row>
    <row r="1069" spans="1:7" s="352" customFormat="1" ht="25.5" x14ac:dyDescent="0.2">
      <c r="A1069" s="378" t="s">
        <v>3741</v>
      </c>
      <c r="B1069" s="379"/>
      <c r="C1069" s="378" t="s">
        <v>7388</v>
      </c>
      <c r="D1069" s="381" t="s">
        <v>46</v>
      </c>
      <c r="E1069" s="383">
        <v>124.27</v>
      </c>
      <c r="F1069" s="383">
        <v>2.7</v>
      </c>
      <c r="G1069" s="383">
        <v>126.97</v>
      </c>
    </row>
    <row r="1070" spans="1:7" ht="25.5" x14ac:dyDescent="0.2">
      <c r="A1070" s="378" t="s">
        <v>3742</v>
      </c>
      <c r="B1070" s="379"/>
      <c r="C1070" s="378" t="s">
        <v>7389</v>
      </c>
      <c r="D1070" s="381" t="s">
        <v>46</v>
      </c>
      <c r="E1070" s="383">
        <v>274.67</v>
      </c>
      <c r="F1070" s="383">
        <v>4.7300000000000004</v>
      </c>
      <c r="G1070" s="383">
        <v>279.39999999999998</v>
      </c>
    </row>
    <row r="1071" spans="1:7" s="352" customFormat="1" ht="25.5" x14ac:dyDescent="0.2">
      <c r="A1071" s="378" t="s">
        <v>3743</v>
      </c>
      <c r="B1071" s="379"/>
      <c r="C1071" s="378" t="s">
        <v>7390</v>
      </c>
      <c r="D1071" s="381" t="s">
        <v>46</v>
      </c>
      <c r="E1071" s="383">
        <v>117.97</v>
      </c>
      <c r="F1071" s="383">
        <v>1.35</v>
      </c>
      <c r="G1071" s="383">
        <v>119.32</v>
      </c>
    </row>
    <row r="1072" spans="1:7" s="352" customFormat="1" ht="25.5" x14ac:dyDescent="0.2">
      <c r="A1072" s="378" t="s">
        <v>3744</v>
      </c>
      <c r="B1072" s="379"/>
      <c r="C1072" s="378" t="s">
        <v>7391</v>
      </c>
      <c r="D1072" s="381" t="s">
        <v>46</v>
      </c>
      <c r="E1072" s="383">
        <v>152.94</v>
      </c>
      <c r="F1072" s="383">
        <v>4.05</v>
      </c>
      <c r="G1072" s="383">
        <v>156.99</v>
      </c>
    </row>
    <row r="1073" spans="1:7" s="352" customFormat="1" ht="25.5" x14ac:dyDescent="0.2">
      <c r="A1073" s="378" t="s">
        <v>3745</v>
      </c>
      <c r="B1073" s="379"/>
      <c r="C1073" s="378" t="s">
        <v>7392</v>
      </c>
      <c r="D1073" s="381" t="s">
        <v>28</v>
      </c>
      <c r="E1073" s="383">
        <v>163.95</v>
      </c>
      <c r="F1073" s="383">
        <v>9.4499999999999993</v>
      </c>
      <c r="G1073" s="383">
        <v>173.4</v>
      </c>
    </row>
    <row r="1074" spans="1:7" ht="25.5" x14ac:dyDescent="0.2">
      <c r="A1074" s="378" t="s">
        <v>3746</v>
      </c>
      <c r="B1074" s="379"/>
      <c r="C1074" s="378" t="s">
        <v>7393</v>
      </c>
      <c r="D1074" s="381" t="s">
        <v>46</v>
      </c>
      <c r="E1074" s="383">
        <v>11.8</v>
      </c>
      <c r="F1074" s="383">
        <v>1.35</v>
      </c>
      <c r="G1074" s="383">
        <v>13.15</v>
      </c>
    </row>
    <row r="1075" spans="1:7" ht="25.5" x14ac:dyDescent="0.2">
      <c r="A1075" s="378" t="s">
        <v>3747</v>
      </c>
      <c r="B1075" s="379"/>
      <c r="C1075" s="378" t="s">
        <v>7394</v>
      </c>
      <c r="D1075" s="381" t="s">
        <v>46</v>
      </c>
      <c r="E1075" s="383">
        <v>108.54</v>
      </c>
      <c r="F1075" s="383">
        <v>4.7300000000000004</v>
      </c>
      <c r="G1075" s="383">
        <v>113.27</v>
      </c>
    </row>
    <row r="1076" spans="1:7" s="352" customFormat="1" ht="38.25" x14ac:dyDescent="0.2">
      <c r="A1076" s="378" t="s">
        <v>3748</v>
      </c>
      <c r="B1076" s="379"/>
      <c r="C1076" s="378" t="s">
        <v>7395</v>
      </c>
      <c r="D1076" s="381" t="s">
        <v>46</v>
      </c>
      <c r="E1076" s="383">
        <v>94.31</v>
      </c>
      <c r="F1076" s="383">
        <v>4.05</v>
      </c>
      <c r="G1076" s="383">
        <v>98.36</v>
      </c>
    </row>
    <row r="1077" spans="1:7" s="352" customFormat="1" x14ac:dyDescent="0.2">
      <c r="A1077" s="384" t="s">
        <v>3749</v>
      </c>
      <c r="B1077" s="385" t="s">
        <v>722</v>
      </c>
      <c r="C1077" s="384"/>
      <c r="D1077" s="386"/>
      <c r="E1077" s="387"/>
      <c r="F1077" s="387"/>
      <c r="G1077" s="387"/>
    </row>
    <row r="1078" spans="1:7" s="352" customFormat="1" ht="25.5" x14ac:dyDescent="0.2">
      <c r="A1078" s="378" t="s">
        <v>3750</v>
      </c>
      <c r="B1078" s="379"/>
      <c r="C1078" s="378" t="s">
        <v>7396</v>
      </c>
      <c r="D1078" s="381" t="s">
        <v>28</v>
      </c>
      <c r="E1078" s="383">
        <v>487.36</v>
      </c>
      <c r="F1078" s="383">
        <v>8.1</v>
      </c>
      <c r="G1078" s="383">
        <v>495.46</v>
      </c>
    </row>
    <row r="1079" spans="1:7" s="352" customFormat="1" ht="25.5" x14ac:dyDescent="0.2">
      <c r="A1079" s="378" t="s">
        <v>3751</v>
      </c>
      <c r="B1079" s="379"/>
      <c r="C1079" s="378" t="s">
        <v>7397</v>
      </c>
      <c r="D1079" s="381" t="s">
        <v>28</v>
      </c>
      <c r="E1079" s="383">
        <v>546.03</v>
      </c>
      <c r="F1079" s="383">
        <v>8.1</v>
      </c>
      <c r="G1079" s="383">
        <v>554.13</v>
      </c>
    </row>
    <row r="1080" spans="1:7" s="352" customFormat="1" ht="25.5" x14ac:dyDescent="0.2">
      <c r="A1080" s="378" t="s">
        <v>3752</v>
      </c>
      <c r="B1080" s="379"/>
      <c r="C1080" s="378" t="s">
        <v>7398</v>
      </c>
      <c r="D1080" s="381" t="s">
        <v>28</v>
      </c>
      <c r="E1080" s="383">
        <v>656.78</v>
      </c>
      <c r="F1080" s="383">
        <v>9.4499999999999993</v>
      </c>
      <c r="G1080" s="383">
        <v>666.23</v>
      </c>
    </row>
    <row r="1081" spans="1:7" s="352" customFormat="1" ht="25.5" x14ac:dyDescent="0.2">
      <c r="A1081" s="378" t="s">
        <v>3753</v>
      </c>
      <c r="B1081" s="379"/>
      <c r="C1081" s="378" t="s">
        <v>7399</v>
      </c>
      <c r="D1081" s="381" t="s">
        <v>28</v>
      </c>
      <c r="E1081" s="383">
        <v>668.43</v>
      </c>
      <c r="F1081" s="383">
        <v>9.4499999999999993</v>
      </c>
      <c r="G1081" s="383">
        <v>677.88</v>
      </c>
    </row>
    <row r="1082" spans="1:7" s="352" customFormat="1" ht="25.5" x14ac:dyDescent="0.2">
      <c r="A1082" s="378" t="s">
        <v>3754</v>
      </c>
      <c r="B1082" s="379"/>
      <c r="C1082" s="378" t="s">
        <v>7400</v>
      </c>
      <c r="D1082" s="381" t="s">
        <v>46</v>
      </c>
      <c r="E1082" s="383">
        <v>269.10000000000002</v>
      </c>
      <c r="F1082" s="383">
        <v>4.7300000000000004</v>
      </c>
      <c r="G1082" s="383">
        <v>273.83</v>
      </c>
    </row>
    <row r="1083" spans="1:7" s="352" customFormat="1" ht="25.5" x14ac:dyDescent="0.2">
      <c r="A1083" s="378" t="s">
        <v>3755</v>
      </c>
      <c r="B1083" s="379"/>
      <c r="C1083" s="378" t="s">
        <v>7401</v>
      </c>
      <c r="D1083" s="381" t="s">
        <v>46</v>
      </c>
      <c r="E1083" s="383">
        <v>281.44</v>
      </c>
      <c r="F1083" s="383">
        <v>4.7300000000000004</v>
      </c>
      <c r="G1083" s="383">
        <v>286.17</v>
      </c>
    </row>
    <row r="1084" spans="1:7" s="352" customFormat="1" ht="25.5" x14ac:dyDescent="0.2">
      <c r="A1084" s="378" t="s">
        <v>3756</v>
      </c>
      <c r="B1084" s="379"/>
      <c r="C1084" s="378" t="s">
        <v>7402</v>
      </c>
      <c r="D1084" s="381" t="s">
        <v>46</v>
      </c>
      <c r="E1084" s="383">
        <v>33.409999999999997</v>
      </c>
      <c r="F1084" s="383">
        <v>1.35</v>
      </c>
      <c r="G1084" s="383">
        <v>34.76</v>
      </c>
    </row>
    <row r="1085" spans="1:7" s="352" customFormat="1" x14ac:dyDescent="0.2">
      <c r="A1085" s="384" t="s">
        <v>3757</v>
      </c>
      <c r="B1085" s="385" t="s">
        <v>723</v>
      </c>
      <c r="C1085" s="384"/>
      <c r="D1085" s="386"/>
      <c r="E1085" s="387"/>
      <c r="F1085" s="387"/>
      <c r="G1085" s="387"/>
    </row>
    <row r="1086" spans="1:7" s="352" customFormat="1" x14ac:dyDescent="0.2">
      <c r="A1086" s="378" t="s">
        <v>3758</v>
      </c>
      <c r="B1086" s="379"/>
      <c r="C1086" s="378" t="s">
        <v>724</v>
      </c>
      <c r="D1086" s="381" t="s">
        <v>28</v>
      </c>
      <c r="E1086" s="383">
        <v>192.51</v>
      </c>
      <c r="F1086" s="383">
        <v>21.6</v>
      </c>
      <c r="G1086" s="383">
        <v>214.11</v>
      </c>
    </row>
    <row r="1087" spans="1:7" x14ac:dyDescent="0.2">
      <c r="A1087" s="378" t="s">
        <v>3759</v>
      </c>
      <c r="B1087" s="379"/>
      <c r="C1087" s="378" t="s">
        <v>725</v>
      </c>
      <c r="D1087" s="381" t="s">
        <v>28</v>
      </c>
      <c r="E1087" s="383">
        <v>265.2</v>
      </c>
      <c r="F1087" s="383">
        <v>21.6</v>
      </c>
      <c r="G1087" s="383">
        <v>286.8</v>
      </c>
    </row>
    <row r="1088" spans="1:7" s="352" customFormat="1" x14ac:dyDescent="0.2">
      <c r="A1088" s="378" t="s">
        <v>3760</v>
      </c>
      <c r="B1088" s="379"/>
      <c r="C1088" s="378" t="s">
        <v>3761</v>
      </c>
      <c r="D1088" s="381" t="s">
        <v>28</v>
      </c>
      <c r="E1088" s="383">
        <v>64.739999999999995</v>
      </c>
      <c r="F1088" s="383">
        <v>16.940000000000001</v>
      </c>
      <c r="G1088" s="383">
        <v>81.680000000000007</v>
      </c>
    </row>
    <row r="1089" spans="1:7" s="352" customFormat="1" ht="25.5" x14ac:dyDescent="0.2">
      <c r="A1089" s="378" t="s">
        <v>3762</v>
      </c>
      <c r="B1089" s="379"/>
      <c r="C1089" s="378" t="s">
        <v>7403</v>
      </c>
      <c r="D1089" s="381" t="s">
        <v>46</v>
      </c>
      <c r="E1089" s="383">
        <v>2.2599999999999998</v>
      </c>
      <c r="F1089" s="383">
        <v>18.25</v>
      </c>
      <c r="G1089" s="383">
        <v>20.51</v>
      </c>
    </row>
    <row r="1090" spans="1:7" s="352" customFormat="1" ht="25.5" x14ac:dyDescent="0.2">
      <c r="A1090" s="378" t="s">
        <v>3763</v>
      </c>
      <c r="B1090" s="379"/>
      <c r="C1090" s="378" t="s">
        <v>7404</v>
      </c>
      <c r="D1090" s="381" t="s">
        <v>46</v>
      </c>
      <c r="E1090" s="383">
        <v>4.58</v>
      </c>
      <c r="F1090" s="383">
        <v>27.22</v>
      </c>
      <c r="G1090" s="383">
        <v>31.8</v>
      </c>
    </row>
    <row r="1091" spans="1:7" s="352" customFormat="1" ht="25.5" x14ac:dyDescent="0.2">
      <c r="A1091" s="378" t="s">
        <v>3764</v>
      </c>
      <c r="B1091" s="379"/>
      <c r="C1091" s="378" t="s">
        <v>7405</v>
      </c>
      <c r="D1091" s="381" t="s">
        <v>46</v>
      </c>
      <c r="E1091" s="383">
        <v>74.09</v>
      </c>
      <c r="F1091" s="383">
        <v>1.35</v>
      </c>
      <c r="G1091" s="383">
        <v>75.44</v>
      </c>
    </row>
    <row r="1092" spans="1:7" s="352" customFormat="1" x14ac:dyDescent="0.2">
      <c r="A1092" s="378" t="s">
        <v>3765</v>
      </c>
      <c r="B1092" s="379"/>
      <c r="C1092" s="378" t="s">
        <v>726</v>
      </c>
      <c r="D1092" s="381" t="s">
        <v>28</v>
      </c>
      <c r="E1092" s="383">
        <v>70.709999999999994</v>
      </c>
      <c r="F1092" s="383">
        <v>17.37</v>
      </c>
      <c r="G1092" s="383">
        <v>88.08</v>
      </c>
    </row>
    <row r="1093" spans="1:7" s="352" customFormat="1" x14ac:dyDescent="0.2">
      <c r="A1093" s="378" t="s">
        <v>3766</v>
      </c>
      <c r="B1093" s="379"/>
      <c r="C1093" s="378" t="s">
        <v>7406</v>
      </c>
      <c r="D1093" s="381" t="s">
        <v>46</v>
      </c>
      <c r="E1093" s="383">
        <v>9.7899999999999991</v>
      </c>
      <c r="F1093" s="383">
        <v>4.63</v>
      </c>
      <c r="G1093" s="383">
        <v>14.42</v>
      </c>
    </row>
    <row r="1094" spans="1:7" s="352" customFormat="1" ht="25.5" x14ac:dyDescent="0.2">
      <c r="A1094" s="378" t="s">
        <v>3767</v>
      </c>
      <c r="B1094" s="379"/>
      <c r="C1094" s="378" t="s">
        <v>7407</v>
      </c>
      <c r="D1094" s="381" t="s">
        <v>46</v>
      </c>
      <c r="E1094" s="383">
        <v>52.01</v>
      </c>
      <c r="F1094" s="383">
        <v>2.7</v>
      </c>
      <c r="G1094" s="383">
        <v>54.71</v>
      </c>
    </row>
    <row r="1095" spans="1:7" x14ac:dyDescent="0.2">
      <c r="A1095" s="384" t="s">
        <v>3768</v>
      </c>
      <c r="B1095" s="385" t="s">
        <v>3769</v>
      </c>
      <c r="C1095" s="384"/>
      <c r="D1095" s="386"/>
      <c r="E1095" s="387"/>
      <c r="F1095" s="387"/>
      <c r="G1095" s="387"/>
    </row>
    <row r="1096" spans="1:7" s="352" customFormat="1" ht="25.5" x14ac:dyDescent="0.2">
      <c r="A1096" s="378" t="s">
        <v>3770</v>
      </c>
      <c r="B1096" s="379"/>
      <c r="C1096" s="378" t="s">
        <v>727</v>
      </c>
      <c r="D1096" s="381" t="s">
        <v>28</v>
      </c>
      <c r="E1096" s="383">
        <v>6.78</v>
      </c>
      <c r="F1096" s="383">
        <v>34.74</v>
      </c>
      <c r="G1096" s="383">
        <v>41.52</v>
      </c>
    </row>
    <row r="1097" spans="1:7" s="352" customFormat="1" x14ac:dyDescent="0.2">
      <c r="A1097" s="388" t="s">
        <v>3771</v>
      </c>
      <c r="B1097" s="388" t="s">
        <v>3772</v>
      </c>
      <c r="C1097" s="389"/>
      <c r="D1097" s="390"/>
      <c r="E1097" s="391"/>
      <c r="F1097" s="391"/>
      <c r="G1097" s="391"/>
    </row>
    <row r="1098" spans="1:7" s="352" customFormat="1" x14ac:dyDescent="0.2">
      <c r="A1098" s="369" t="s">
        <v>3773</v>
      </c>
      <c r="B1098" s="369" t="s">
        <v>728</v>
      </c>
      <c r="C1098" s="370"/>
      <c r="D1098" s="392"/>
      <c r="E1098" s="393"/>
      <c r="F1098" s="393"/>
      <c r="G1098" s="393"/>
    </row>
    <row r="1099" spans="1:7" s="352" customFormat="1" ht="25.5" x14ac:dyDescent="0.2">
      <c r="A1099" s="378" t="s">
        <v>3774</v>
      </c>
      <c r="B1099" s="379"/>
      <c r="C1099" s="378" t="s">
        <v>729</v>
      </c>
      <c r="D1099" s="381" t="s">
        <v>28</v>
      </c>
      <c r="E1099" s="383">
        <v>42.95</v>
      </c>
      <c r="F1099" s="383">
        <v>46.23</v>
      </c>
      <c r="G1099" s="383">
        <v>89.18</v>
      </c>
    </row>
    <row r="1100" spans="1:7" s="352" customFormat="1" x14ac:dyDescent="0.2">
      <c r="A1100" s="384" t="s">
        <v>3775</v>
      </c>
      <c r="B1100" s="385" t="s">
        <v>730</v>
      </c>
      <c r="C1100" s="384"/>
      <c r="D1100" s="386"/>
      <c r="E1100" s="387"/>
      <c r="F1100" s="387"/>
      <c r="G1100" s="387"/>
    </row>
    <row r="1101" spans="1:7" s="352" customFormat="1" x14ac:dyDescent="0.2">
      <c r="A1101" s="378" t="s">
        <v>3776</v>
      </c>
      <c r="B1101" s="379"/>
      <c r="C1101" s="378" t="s">
        <v>731</v>
      </c>
      <c r="D1101" s="381" t="s">
        <v>28</v>
      </c>
      <c r="E1101" s="383">
        <v>257.64999999999998</v>
      </c>
      <c r="F1101" s="383">
        <v>0</v>
      </c>
      <c r="G1101" s="383">
        <v>257.64999999999998</v>
      </c>
    </row>
    <row r="1102" spans="1:7" s="352" customFormat="1" x14ac:dyDescent="0.2">
      <c r="A1102" s="384" t="s">
        <v>3777</v>
      </c>
      <c r="B1102" s="385" t="s">
        <v>732</v>
      </c>
      <c r="C1102" s="384"/>
      <c r="D1102" s="386"/>
      <c r="E1102" s="387"/>
      <c r="F1102" s="387"/>
      <c r="G1102" s="387"/>
    </row>
    <row r="1103" spans="1:7" s="352" customFormat="1" x14ac:dyDescent="0.2">
      <c r="A1103" s="378" t="s">
        <v>3778</v>
      </c>
      <c r="B1103" s="379"/>
      <c r="C1103" s="378" t="s">
        <v>733</v>
      </c>
      <c r="D1103" s="381" t="s">
        <v>28</v>
      </c>
      <c r="E1103" s="383">
        <v>125.47</v>
      </c>
      <c r="F1103" s="383">
        <v>15.2</v>
      </c>
      <c r="G1103" s="383">
        <v>140.66999999999999</v>
      </c>
    </row>
    <row r="1104" spans="1:7" s="352" customFormat="1" x14ac:dyDescent="0.2">
      <c r="A1104" s="384" t="s">
        <v>3779</v>
      </c>
      <c r="B1104" s="385" t="s">
        <v>734</v>
      </c>
      <c r="C1104" s="384"/>
      <c r="D1104" s="386"/>
      <c r="E1104" s="387"/>
      <c r="F1104" s="387"/>
      <c r="G1104" s="387"/>
    </row>
    <row r="1105" spans="1:7" x14ac:dyDescent="0.2">
      <c r="A1105" s="378" t="s">
        <v>3780</v>
      </c>
      <c r="B1105" s="379"/>
      <c r="C1105" s="378" t="s">
        <v>735</v>
      </c>
      <c r="D1105" s="381" t="s">
        <v>46</v>
      </c>
      <c r="E1105" s="383">
        <v>14.89</v>
      </c>
      <c r="F1105" s="383">
        <v>10.1</v>
      </c>
      <c r="G1105" s="383">
        <v>24.99</v>
      </c>
    </row>
    <row r="1106" spans="1:7" s="352" customFormat="1" x14ac:dyDescent="0.2">
      <c r="A1106" s="378" t="s">
        <v>3781</v>
      </c>
      <c r="B1106" s="379"/>
      <c r="C1106" s="378" t="s">
        <v>736</v>
      </c>
      <c r="D1106" s="381" t="s">
        <v>46</v>
      </c>
      <c r="E1106" s="383">
        <v>5.78</v>
      </c>
      <c r="F1106" s="383">
        <v>2.4700000000000002</v>
      </c>
      <c r="G1106" s="383">
        <v>8.25</v>
      </c>
    </row>
    <row r="1107" spans="1:7" x14ac:dyDescent="0.2">
      <c r="A1107" s="384" t="s">
        <v>3782</v>
      </c>
      <c r="B1107" s="385" t="s">
        <v>3783</v>
      </c>
      <c r="C1107" s="384"/>
      <c r="D1107" s="386"/>
      <c r="E1107" s="387"/>
      <c r="F1107" s="387"/>
      <c r="G1107" s="387"/>
    </row>
    <row r="1108" spans="1:7" x14ac:dyDescent="0.2">
      <c r="A1108" s="378" t="s">
        <v>3784</v>
      </c>
      <c r="B1108" s="379"/>
      <c r="C1108" s="378" t="s">
        <v>737</v>
      </c>
      <c r="D1108" s="381" t="s">
        <v>28</v>
      </c>
      <c r="E1108" s="383">
        <v>0.33</v>
      </c>
      <c r="F1108" s="383">
        <v>5.98</v>
      </c>
      <c r="G1108" s="383">
        <v>6.31</v>
      </c>
    </row>
    <row r="1109" spans="1:7" s="352" customFormat="1" x14ac:dyDescent="0.2">
      <c r="A1109" s="378" t="s">
        <v>3785</v>
      </c>
      <c r="B1109" s="379"/>
      <c r="C1109" s="378" t="s">
        <v>738</v>
      </c>
      <c r="D1109" s="381" t="s">
        <v>28</v>
      </c>
      <c r="E1109" s="383">
        <v>15.61</v>
      </c>
      <c r="F1109" s="383">
        <v>15.2</v>
      </c>
      <c r="G1109" s="383">
        <v>30.81</v>
      </c>
    </row>
    <row r="1110" spans="1:7" x14ac:dyDescent="0.2">
      <c r="A1110" s="378" t="s">
        <v>3786</v>
      </c>
      <c r="B1110" s="379"/>
      <c r="C1110" s="378" t="s">
        <v>739</v>
      </c>
      <c r="D1110" s="381" t="s">
        <v>46</v>
      </c>
      <c r="E1110" s="383">
        <v>0.33</v>
      </c>
      <c r="F1110" s="383">
        <v>7.63</v>
      </c>
      <c r="G1110" s="383">
        <v>7.96</v>
      </c>
    </row>
    <row r="1111" spans="1:7" s="352" customFormat="1" ht="25.5" x14ac:dyDescent="0.2">
      <c r="A1111" s="378" t="s">
        <v>3787</v>
      </c>
      <c r="B1111" s="379"/>
      <c r="C1111" s="378" t="s">
        <v>740</v>
      </c>
      <c r="D1111" s="381" t="s">
        <v>28</v>
      </c>
      <c r="E1111" s="383">
        <v>63.33</v>
      </c>
      <c r="F1111" s="383">
        <v>0</v>
      </c>
      <c r="G1111" s="383">
        <v>63.33</v>
      </c>
    </row>
    <row r="1112" spans="1:7" ht="25.5" x14ac:dyDescent="0.2">
      <c r="A1112" s="378" t="s">
        <v>3788</v>
      </c>
      <c r="B1112" s="379"/>
      <c r="C1112" s="378" t="s">
        <v>741</v>
      </c>
      <c r="D1112" s="381" t="s">
        <v>28</v>
      </c>
      <c r="E1112" s="383">
        <v>46</v>
      </c>
      <c r="F1112" s="383">
        <v>0</v>
      </c>
      <c r="G1112" s="383">
        <v>46</v>
      </c>
    </row>
    <row r="1113" spans="1:7" s="352" customFormat="1" x14ac:dyDescent="0.2">
      <c r="A1113" s="388" t="s">
        <v>3789</v>
      </c>
      <c r="B1113" s="388" t="s">
        <v>7408</v>
      </c>
      <c r="C1113" s="389"/>
      <c r="D1113" s="390"/>
      <c r="E1113" s="391"/>
      <c r="F1113" s="391"/>
      <c r="G1113" s="391"/>
    </row>
    <row r="1114" spans="1:7" x14ac:dyDescent="0.2">
      <c r="A1114" s="369" t="s">
        <v>3790</v>
      </c>
      <c r="B1114" s="369" t="s">
        <v>742</v>
      </c>
      <c r="C1114" s="370"/>
      <c r="D1114" s="392"/>
      <c r="E1114" s="393"/>
      <c r="F1114" s="393"/>
      <c r="G1114" s="393"/>
    </row>
    <row r="1115" spans="1:7" s="352" customFormat="1" ht="25.5" x14ac:dyDescent="0.2">
      <c r="A1115" s="378" t="s">
        <v>3791</v>
      </c>
      <c r="B1115" s="379"/>
      <c r="C1115" s="378" t="s">
        <v>7409</v>
      </c>
      <c r="D1115" s="381" t="s">
        <v>28</v>
      </c>
      <c r="E1115" s="383">
        <v>51.82</v>
      </c>
      <c r="F1115" s="383">
        <v>6.88</v>
      </c>
      <c r="G1115" s="383">
        <v>58.7</v>
      </c>
    </row>
    <row r="1116" spans="1:7" s="352" customFormat="1" ht="25.5" x14ac:dyDescent="0.2">
      <c r="A1116" s="378" t="s">
        <v>7410</v>
      </c>
      <c r="B1116" s="379"/>
      <c r="C1116" s="378" t="s">
        <v>7411</v>
      </c>
      <c r="D1116" s="381" t="s">
        <v>28</v>
      </c>
      <c r="E1116" s="383">
        <v>114.64</v>
      </c>
      <c r="F1116" s="383">
        <v>0</v>
      </c>
      <c r="G1116" s="383">
        <v>114.64</v>
      </c>
    </row>
    <row r="1117" spans="1:7" x14ac:dyDescent="0.2">
      <c r="A1117" s="384" t="s">
        <v>3792</v>
      </c>
      <c r="B1117" s="385" t="s">
        <v>743</v>
      </c>
      <c r="C1117" s="384"/>
      <c r="D1117" s="386"/>
      <c r="E1117" s="387"/>
      <c r="F1117" s="387"/>
      <c r="G1117" s="387"/>
    </row>
    <row r="1118" spans="1:7" s="352" customFormat="1" ht="38.25" x14ac:dyDescent="0.2">
      <c r="A1118" s="378" t="s">
        <v>3793</v>
      </c>
      <c r="B1118" s="379"/>
      <c r="C1118" s="378" t="s">
        <v>7412</v>
      </c>
      <c r="D1118" s="381" t="s">
        <v>28</v>
      </c>
      <c r="E1118" s="383">
        <v>70.78</v>
      </c>
      <c r="F1118" s="383">
        <v>14.59</v>
      </c>
      <c r="G1118" s="383">
        <v>85.37</v>
      </c>
    </row>
    <row r="1119" spans="1:7" s="352" customFormat="1" ht="38.25" x14ac:dyDescent="0.2">
      <c r="A1119" s="378" t="s">
        <v>3794</v>
      </c>
      <c r="B1119" s="379"/>
      <c r="C1119" s="378" t="s">
        <v>7413</v>
      </c>
      <c r="D1119" s="381" t="s">
        <v>28</v>
      </c>
      <c r="E1119" s="383">
        <v>118.4</v>
      </c>
      <c r="F1119" s="383">
        <v>14.59</v>
      </c>
      <c r="G1119" s="383">
        <v>132.99</v>
      </c>
    </row>
    <row r="1120" spans="1:7" s="352" customFormat="1" ht="38.25" x14ac:dyDescent="0.2">
      <c r="A1120" s="378" t="s">
        <v>7414</v>
      </c>
      <c r="B1120" s="379"/>
      <c r="C1120" s="378" t="s">
        <v>7415</v>
      </c>
      <c r="D1120" s="381" t="s">
        <v>28</v>
      </c>
      <c r="E1120" s="383">
        <v>153.97</v>
      </c>
      <c r="F1120" s="383">
        <v>0</v>
      </c>
      <c r="G1120" s="383">
        <v>153.97</v>
      </c>
    </row>
    <row r="1121" spans="1:7" s="352" customFormat="1" ht="38.25" x14ac:dyDescent="0.2">
      <c r="A1121" s="378" t="s">
        <v>3795</v>
      </c>
      <c r="B1121" s="379"/>
      <c r="C1121" s="378" t="s">
        <v>7416</v>
      </c>
      <c r="D1121" s="381" t="s">
        <v>28</v>
      </c>
      <c r="E1121" s="383">
        <v>116.14</v>
      </c>
      <c r="F1121" s="383">
        <v>14.59</v>
      </c>
      <c r="G1121" s="383">
        <v>130.72999999999999</v>
      </c>
    </row>
    <row r="1122" spans="1:7" s="352" customFormat="1" ht="38.25" x14ac:dyDescent="0.2">
      <c r="A1122" s="378" t="s">
        <v>3796</v>
      </c>
      <c r="B1122" s="379"/>
      <c r="C1122" s="378" t="s">
        <v>7417</v>
      </c>
      <c r="D1122" s="381" t="s">
        <v>28</v>
      </c>
      <c r="E1122" s="383">
        <v>173.78</v>
      </c>
      <c r="F1122" s="383">
        <v>14.59</v>
      </c>
      <c r="G1122" s="383">
        <v>188.37</v>
      </c>
    </row>
    <row r="1123" spans="1:7" ht="38.25" x14ac:dyDescent="0.2">
      <c r="A1123" s="378" t="s">
        <v>3797</v>
      </c>
      <c r="B1123" s="379"/>
      <c r="C1123" s="378" t="s">
        <v>7418</v>
      </c>
      <c r="D1123" s="381" t="s">
        <v>28</v>
      </c>
      <c r="E1123" s="383">
        <v>128.51</v>
      </c>
      <c r="F1123" s="383">
        <v>14.59</v>
      </c>
      <c r="G1123" s="383">
        <v>143.1</v>
      </c>
    </row>
    <row r="1124" spans="1:7" ht="38.25" x14ac:dyDescent="0.2">
      <c r="A1124" s="378" t="s">
        <v>3798</v>
      </c>
      <c r="B1124" s="379"/>
      <c r="C1124" s="378" t="s">
        <v>7419</v>
      </c>
      <c r="D1124" s="381" t="s">
        <v>28</v>
      </c>
      <c r="E1124" s="383">
        <v>295.04000000000002</v>
      </c>
      <c r="F1124" s="383">
        <v>14.59</v>
      </c>
      <c r="G1124" s="383">
        <v>309.63</v>
      </c>
    </row>
    <row r="1125" spans="1:7" s="352" customFormat="1" ht="25.5" x14ac:dyDescent="0.2">
      <c r="A1125" s="378" t="s">
        <v>3799</v>
      </c>
      <c r="B1125" s="379"/>
      <c r="C1125" s="378" t="s">
        <v>7420</v>
      </c>
      <c r="D1125" s="381" t="s">
        <v>28</v>
      </c>
      <c r="E1125" s="383">
        <v>215.72</v>
      </c>
      <c r="F1125" s="383">
        <v>14.59</v>
      </c>
      <c r="G1125" s="383">
        <v>230.31</v>
      </c>
    </row>
    <row r="1126" spans="1:7" s="352" customFormat="1" ht="38.25" x14ac:dyDescent="0.2">
      <c r="A1126" s="378" t="s">
        <v>7421</v>
      </c>
      <c r="B1126" s="379"/>
      <c r="C1126" s="378" t="s">
        <v>7422</v>
      </c>
      <c r="D1126" s="381" t="s">
        <v>28</v>
      </c>
      <c r="E1126" s="383">
        <v>181.94</v>
      </c>
      <c r="F1126" s="383">
        <v>28.13</v>
      </c>
      <c r="G1126" s="383">
        <v>210.07</v>
      </c>
    </row>
    <row r="1127" spans="1:7" s="352" customFormat="1" x14ac:dyDescent="0.2">
      <c r="A1127" s="384" t="s">
        <v>3800</v>
      </c>
      <c r="B1127" s="385" t="s">
        <v>744</v>
      </c>
      <c r="C1127" s="384"/>
      <c r="D1127" s="386"/>
      <c r="E1127" s="387"/>
      <c r="F1127" s="387"/>
      <c r="G1127" s="387"/>
    </row>
    <row r="1128" spans="1:7" ht="38.25" x14ac:dyDescent="0.2">
      <c r="A1128" s="378" t="s">
        <v>3801</v>
      </c>
      <c r="B1128" s="379"/>
      <c r="C1128" s="378" t="s">
        <v>7423</v>
      </c>
      <c r="D1128" s="381" t="s">
        <v>28</v>
      </c>
      <c r="E1128" s="383">
        <v>783.08</v>
      </c>
      <c r="F1128" s="383">
        <v>0</v>
      </c>
      <c r="G1128" s="383">
        <v>783.08</v>
      </c>
    </row>
    <row r="1129" spans="1:7" s="352" customFormat="1" ht="25.5" x14ac:dyDescent="0.2">
      <c r="A1129" s="378" t="s">
        <v>3802</v>
      </c>
      <c r="B1129" s="379"/>
      <c r="C1129" s="378" t="s">
        <v>745</v>
      </c>
      <c r="D1129" s="381" t="s">
        <v>28</v>
      </c>
      <c r="E1129" s="383">
        <v>229.92</v>
      </c>
      <c r="F1129" s="383">
        <v>0</v>
      </c>
      <c r="G1129" s="383">
        <v>229.92</v>
      </c>
    </row>
    <row r="1130" spans="1:7" s="352" customFormat="1" ht="38.25" x14ac:dyDescent="0.2">
      <c r="A1130" s="378" t="s">
        <v>3803</v>
      </c>
      <c r="B1130" s="379"/>
      <c r="C1130" s="378" t="s">
        <v>7424</v>
      </c>
      <c r="D1130" s="381" t="s">
        <v>28</v>
      </c>
      <c r="E1130" s="383">
        <v>564.53</v>
      </c>
      <c r="F1130" s="383">
        <v>0</v>
      </c>
      <c r="G1130" s="383">
        <v>564.53</v>
      </c>
    </row>
    <row r="1131" spans="1:7" s="352" customFormat="1" ht="38.25" x14ac:dyDescent="0.2">
      <c r="A1131" s="378" t="s">
        <v>8274</v>
      </c>
      <c r="B1131" s="379"/>
      <c r="C1131" s="378" t="s">
        <v>8275</v>
      </c>
      <c r="D1131" s="381" t="s">
        <v>28</v>
      </c>
      <c r="E1131" s="383">
        <v>402.74</v>
      </c>
      <c r="F1131" s="383">
        <v>0</v>
      </c>
      <c r="G1131" s="383">
        <v>402.74</v>
      </c>
    </row>
    <row r="1132" spans="1:7" s="352" customFormat="1" x14ac:dyDescent="0.2">
      <c r="A1132" s="384" t="s">
        <v>3804</v>
      </c>
      <c r="B1132" s="385" t="s">
        <v>746</v>
      </c>
      <c r="C1132" s="384"/>
      <c r="D1132" s="386"/>
      <c r="E1132" s="387"/>
      <c r="F1132" s="387"/>
      <c r="G1132" s="387"/>
    </row>
    <row r="1133" spans="1:7" s="352" customFormat="1" ht="38.25" x14ac:dyDescent="0.2">
      <c r="A1133" s="378" t="s">
        <v>3805</v>
      </c>
      <c r="B1133" s="379"/>
      <c r="C1133" s="378" t="s">
        <v>747</v>
      </c>
      <c r="D1133" s="381" t="s">
        <v>28</v>
      </c>
      <c r="E1133" s="383">
        <v>88.68</v>
      </c>
      <c r="F1133" s="383">
        <v>0</v>
      </c>
      <c r="G1133" s="383">
        <v>88.68</v>
      </c>
    </row>
    <row r="1134" spans="1:7" s="352" customFormat="1" ht="25.5" x14ac:dyDescent="0.2">
      <c r="A1134" s="378" t="s">
        <v>3806</v>
      </c>
      <c r="B1134" s="379"/>
      <c r="C1134" s="378" t="s">
        <v>748</v>
      </c>
      <c r="D1134" s="381" t="s">
        <v>28</v>
      </c>
      <c r="E1134" s="383">
        <v>112.92</v>
      </c>
      <c r="F1134" s="383">
        <v>0</v>
      </c>
      <c r="G1134" s="383">
        <v>112.92</v>
      </c>
    </row>
    <row r="1135" spans="1:7" s="352" customFormat="1" x14ac:dyDescent="0.2">
      <c r="A1135" s="384" t="s">
        <v>3807</v>
      </c>
      <c r="B1135" s="385" t="s">
        <v>749</v>
      </c>
      <c r="C1135" s="384"/>
      <c r="D1135" s="386"/>
      <c r="E1135" s="387"/>
      <c r="F1135" s="387"/>
      <c r="G1135" s="387"/>
    </row>
    <row r="1136" spans="1:7" s="352" customFormat="1" ht="51" x14ac:dyDescent="0.2">
      <c r="A1136" s="378" t="s">
        <v>3808</v>
      </c>
      <c r="B1136" s="379"/>
      <c r="C1136" s="378" t="s">
        <v>7425</v>
      </c>
      <c r="D1136" s="381" t="s">
        <v>28</v>
      </c>
      <c r="E1136" s="383">
        <v>100.3</v>
      </c>
      <c r="F1136" s="383">
        <v>65.14</v>
      </c>
      <c r="G1136" s="383">
        <v>165.44</v>
      </c>
    </row>
    <row r="1137" spans="1:7" s="352" customFormat="1" ht="25.5" x14ac:dyDescent="0.2">
      <c r="A1137" s="378" t="s">
        <v>7163</v>
      </c>
      <c r="B1137" s="379"/>
      <c r="C1137" s="378" t="s">
        <v>7426</v>
      </c>
      <c r="D1137" s="381" t="s">
        <v>28</v>
      </c>
      <c r="E1137" s="383">
        <v>249.27</v>
      </c>
      <c r="F1137" s="383">
        <v>0</v>
      </c>
      <c r="G1137" s="383">
        <v>249.27</v>
      </c>
    </row>
    <row r="1138" spans="1:7" x14ac:dyDescent="0.2">
      <c r="A1138" s="384" t="s">
        <v>3809</v>
      </c>
      <c r="B1138" s="385" t="s">
        <v>750</v>
      </c>
      <c r="C1138" s="384"/>
      <c r="D1138" s="386"/>
      <c r="E1138" s="387"/>
      <c r="F1138" s="387"/>
      <c r="G1138" s="387"/>
    </row>
    <row r="1139" spans="1:7" s="352" customFormat="1" ht="25.5" x14ac:dyDescent="0.2">
      <c r="A1139" s="378" t="s">
        <v>3810</v>
      </c>
      <c r="B1139" s="379"/>
      <c r="C1139" s="378" t="s">
        <v>751</v>
      </c>
      <c r="D1139" s="381" t="s">
        <v>28</v>
      </c>
      <c r="E1139" s="383">
        <v>157.26</v>
      </c>
      <c r="F1139" s="383">
        <v>0</v>
      </c>
      <c r="G1139" s="383">
        <v>157.26</v>
      </c>
    </row>
    <row r="1140" spans="1:7" s="352" customFormat="1" x14ac:dyDescent="0.2">
      <c r="A1140" s="384" t="s">
        <v>3811</v>
      </c>
      <c r="B1140" s="385" t="s">
        <v>752</v>
      </c>
      <c r="C1140" s="384"/>
      <c r="D1140" s="386"/>
      <c r="E1140" s="387"/>
      <c r="F1140" s="387"/>
      <c r="G1140" s="387"/>
    </row>
    <row r="1141" spans="1:7" s="352" customFormat="1" x14ac:dyDescent="0.2">
      <c r="A1141" s="378" t="s">
        <v>3812</v>
      </c>
      <c r="B1141" s="379"/>
      <c r="C1141" s="378" t="s">
        <v>7427</v>
      </c>
      <c r="D1141" s="381" t="s">
        <v>46</v>
      </c>
      <c r="E1141" s="383">
        <v>23.63</v>
      </c>
      <c r="F1141" s="383">
        <v>5</v>
      </c>
      <c r="G1141" s="383">
        <v>28.63</v>
      </c>
    </row>
    <row r="1142" spans="1:7" s="352" customFormat="1" x14ac:dyDescent="0.2">
      <c r="A1142" s="378" t="s">
        <v>3813</v>
      </c>
      <c r="B1142" s="379"/>
      <c r="C1142" s="378" t="s">
        <v>7428</v>
      </c>
      <c r="D1142" s="381" t="s">
        <v>46</v>
      </c>
      <c r="E1142" s="383">
        <v>25.92</v>
      </c>
      <c r="F1142" s="383">
        <v>5</v>
      </c>
      <c r="G1142" s="383">
        <v>30.92</v>
      </c>
    </row>
    <row r="1143" spans="1:7" ht="38.25" x14ac:dyDescent="0.2">
      <c r="A1143" s="378" t="s">
        <v>3814</v>
      </c>
      <c r="B1143" s="379"/>
      <c r="C1143" s="378" t="s">
        <v>7429</v>
      </c>
      <c r="D1143" s="381" t="s">
        <v>46</v>
      </c>
      <c r="E1143" s="383">
        <v>15.27</v>
      </c>
      <c r="F1143" s="383">
        <v>6.62</v>
      </c>
      <c r="G1143" s="383">
        <v>21.89</v>
      </c>
    </row>
    <row r="1144" spans="1:7" s="352" customFormat="1" ht="38.25" x14ac:dyDescent="0.2">
      <c r="A1144" s="378" t="s">
        <v>3815</v>
      </c>
      <c r="B1144" s="379"/>
      <c r="C1144" s="378" t="s">
        <v>7430</v>
      </c>
      <c r="D1144" s="381" t="s">
        <v>46</v>
      </c>
      <c r="E1144" s="383">
        <v>18.670000000000002</v>
      </c>
      <c r="F1144" s="383">
        <v>6.62</v>
      </c>
      <c r="G1144" s="383">
        <v>25.29</v>
      </c>
    </row>
    <row r="1145" spans="1:7" s="352" customFormat="1" ht="38.25" x14ac:dyDescent="0.2">
      <c r="A1145" s="378" t="s">
        <v>3816</v>
      </c>
      <c r="B1145" s="379"/>
      <c r="C1145" s="378" t="s">
        <v>7431</v>
      </c>
      <c r="D1145" s="381" t="s">
        <v>46</v>
      </c>
      <c r="E1145" s="383">
        <v>29.63</v>
      </c>
      <c r="F1145" s="383">
        <v>5</v>
      </c>
      <c r="G1145" s="383">
        <v>34.630000000000003</v>
      </c>
    </row>
    <row r="1146" spans="1:7" ht="25.5" x14ac:dyDescent="0.2">
      <c r="A1146" s="378" t="s">
        <v>3817</v>
      </c>
      <c r="B1146" s="379"/>
      <c r="C1146" s="378" t="s">
        <v>7432</v>
      </c>
      <c r="D1146" s="381" t="s">
        <v>46</v>
      </c>
      <c r="E1146" s="383">
        <v>9.39</v>
      </c>
      <c r="F1146" s="383">
        <v>2.09</v>
      </c>
      <c r="G1146" s="383">
        <v>11.48</v>
      </c>
    </row>
    <row r="1147" spans="1:7" s="352" customFormat="1" x14ac:dyDescent="0.2">
      <c r="A1147" s="378" t="s">
        <v>3818</v>
      </c>
      <c r="B1147" s="379"/>
      <c r="C1147" s="378" t="s">
        <v>753</v>
      </c>
      <c r="D1147" s="381" t="s">
        <v>46</v>
      </c>
      <c r="E1147" s="383">
        <v>4.5999999999999996</v>
      </c>
      <c r="F1147" s="383">
        <v>0</v>
      </c>
      <c r="G1147" s="383">
        <v>4.5999999999999996</v>
      </c>
    </row>
    <row r="1148" spans="1:7" s="352" customFormat="1" ht="25.5" x14ac:dyDescent="0.2">
      <c r="A1148" s="378" t="s">
        <v>3819</v>
      </c>
      <c r="B1148" s="379"/>
      <c r="C1148" s="378" t="s">
        <v>7433</v>
      </c>
      <c r="D1148" s="381" t="s">
        <v>46</v>
      </c>
      <c r="E1148" s="383">
        <v>16.47</v>
      </c>
      <c r="F1148" s="383">
        <v>0</v>
      </c>
      <c r="G1148" s="383">
        <v>16.47</v>
      </c>
    </row>
    <row r="1149" spans="1:7" x14ac:dyDescent="0.2">
      <c r="A1149" s="384" t="s">
        <v>3820</v>
      </c>
      <c r="B1149" s="385" t="s">
        <v>754</v>
      </c>
      <c r="C1149" s="384"/>
      <c r="D1149" s="386"/>
      <c r="E1149" s="387"/>
      <c r="F1149" s="387"/>
      <c r="G1149" s="387"/>
    </row>
    <row r="1150" spans="1:7" s="352" customFormat="1" ht="25.5" x14ac:dyDescent="0.2">
      <c r="A1150" s="378" t="s">
        <v>3821</v>
      </c>
      <c r="B1150" s="379"/>
      <c r="C1150" s="378" t="s">
        <v>755</v>
      </c>
      <c r="D1150" s="381" t="s">
        <v>46</v>
      </c>
      <c r="E1150" s="383">
        <v>68.849999999999994</v>
      </c>
      <c r="F1150" s="383">
        <v>5.69</v>
      </c>
      <c r="G1150" s="383">
        <v>74.540000000000006</v>
      </c>
    </row>
    <row r="1151" spans="1:7" ht="38.25" x14ac:dyDescent="0.2">
      <c r="A1151" s="378" t="s">
        <v>3822</v>
      </c>
      <c r="B1151" s="379"/>
      <c r="C1151" s="378" t="s">
        <v>7434</v>
      </c>
      <c r="D1151" s="381" t="s">
        <v>46</v>
      </c>
      <c r="E1151" s="383">
        <v>27.33</v>
      </c>
      <c r="F1151" s="383">
        <v>5</v>
      </c>
      <c r="G1151" s="383">
        <v>32.33</v>
      </c>
    </row>
    <row r="1152" spans="1:7" s="352" customFormat="1" x14ac:dyDescent="0.2">
      <c r="A1152" s="384" t="s">
        <v>3823</v>
      </c>
      <c r="B1152" s="385" t="s">
        <v>3824</v>
      </c>
      <c r="C1152" s="384"/>
      <c r="D1152" s="386"/>
      <c r="E1152" s="387"/>
      <c r="F1152" s="387"/>
      <c r="G1152" s="387"/>
    </row>
    <row r="1153" spans="1:7" s="352" customFormat="1" x14ac:dyDescent="0.2">
      <c r="A1153" s="378" t="s">
        <v>3825</v>
      </c>
      <c r="B1153" s="379"/>
      <c r="C1153" s="378" t="s">
        <v>756</v>
      </c>
      <c r="D1153" s="381" t="s">
        <v>28</v>
      </c>
      <c r="E1153" s="383">
        <v>5.38</v>
      </c>
      <c r="F1153" s="383">
        <v>5.98</v>
      </c>
      <c r="G1153" s="383">
        <v>11.36</v>
      </c>
    </row>
    <row r="1154" spans="1:7" s="352" customFormat="1" x14ac:dyDescent="0.2">
      <c r="A1154" s="378" t="s">
        <v>3826</v>
      </c>
      <c r="B1154" s="379"/>
      <c r="C1154" s="378" t="s">
        <v>757</v>
      </c>
      <c r="D1154" s="381" t="s">
        <v>28</v>
      </c>
      <c r="E1154" s="383">
        <v>2.5099999999999998</v>
      </c>
      <c r="F1154" s="383">
        <v>20.95</v>
      </c>
      <c r="G1154" s="383">
        <v>23.46</v>
      </c>
    </row>
    <row r="1155" spans="1:7" s="352" customFormat="1" ht="25.5" x14ac:dyDescent="0.2">
      <c r="A1155" s="378" t="s">
        <v>3827</v>
      </c>
      <c r="B1155" s="379"/>
      <c r="C1155" s="378" t="s">
        <v>758</v>
      </c>
      <c r="D1155" s="381" t="s">
        <v>28</v>
      </c>
      <c r="E1155" s="383">
        <v>0</v>
      </c>
      <c r="F1155" s="383">
        <v>45.87</v>
      </c>
      <c r="G1155" s="383">
        <v>45.87</v>
      </c>
    </row>
    <row r="1156" spans="1:7" s="352" customFormat="1" ht="25.5" x14ac:dyDescent="0.2">
      <c r="A1156" s="378" t="s">
        <v>3828</v>
      </c>
      <c r="B1156" s="379"/>
      <c r="C1156" s="378" t="s">
        <v>759</v>
      </c>
      <c r="D1156" s="381" t="s">
        <v>6</v>
      </c>
      <c r="E1156" s="383">
        <v>55.25</v>
      </c>
      <c r="F1156" s="383">
        <v>0</v>
      </c>
      <c r="G1156" s="383">
        <v>55.25</v>
      </c>
    </row>
    <row r="1157" spans="1:7" s="352" customFormat="1" x14ac:dyDescent="0.2">
      <c r="A1157" s="378" t="s">
        <v>3829</v>
      </c>
      <c r="B1157" s="379"/>
      <c r="C1157" s="378" t="s">
        <v>760</v>
      </c>
      <c r="D1157" s="381" t="s">
        <v>46</v>
      </c>
      <c r="E1157" s="383">
        <v>0</v>
      </c>
      <c r="F1157" s="383">
        <v>7.63</v>
      </c>
      <c r="G1157" s="383">
        <v>7.63</v>
      </c>
    </row>
    <row r="1158" spans="1:7" s="352" customFormat="1" ht="25.5" x14ac:dyDescent="0.2">
      <c r="A1158" s="378" t="s">
        <v>3830</v>
      </c>
      <c r="B1158" s="379"/>
      <c r="C1158" s="378" t="s">
        <v>3831</v>
      </c>
      <c r="D1158" s="381" t="s">
        <v>46</v>
      </c>
      <c r="E1158" s="383">
        <v>10.75</v>
      </c>
      <c r="F1158" s="383">
        <v>8.2200000000000006</v>
      </c>
      <c r="G1158" s="383">
        <v>18.97</v>
      </c>
    </row>
    <row r="1159" spans="1:7" s="352" customFormat="1" ht="25.5" x14ac:dyDescent="0.2">
      <c r="A1159" s="378" t="s">
        <v>3832</v>
      </c>
      <c r="B1159" s="379"/>
      <c r="C1159" s="378" t="s">
        <v>7164</v>
      </c>
      <c r="D1159" s="381" t="s">
        <v>46</v>
      </c>
      <c r="E1159" s="383">
        <v>13</v>
      </c>
      <c r="F1159" s="383">
        <v>8.2200000000000006</v>
      </c>
      <c r="G1159" s="383">
        <v>21.22</v>
      </c>
    </row>
    <row r="1160" spans="1:7" x14ac:dyDescent="0.2">
      <c r="A1160" s="378" t="s">
        <v>3833</v>
      </c>
      <c r="B1160" s="379"/>
      <c r="C1160" s="378" t="s">
        <v>3834</v>
      </c>
      <c r="D1160" s="381" t="s">
        <v>6</v>
      </c>
      <c r="E1160" s="383">
        <v>19.48</v>
      </c>
      <c r="F1160" s="383">
        <v>2.09</v>
      </c>
      <c r="G1160" s="383">
        <v>21.57</v>
      </c>
    </row>
    <row r="1161" spans="1:7" s="352" customFormat="1" x14ac:dyDescent="0.2">
      <c r="A1161" s="378" t="s">
        <v>3835</v>
      </c>
      <c r="B1161" s="379"/>
      <c r="C1161" s="378" t="s">
        <v>761</v>
      </c>
      <c r="D1161" s="381" t="s">
        <v>46</v>
      </c>
      <c r="E1161" s="383">
        <v>8.73</v>
      </c>
      <c r="F1161" s="383">
        <v>1.04</v>
      </c>
      <c r="G1161" s="383">
        <v>9.77</v>
      </c>
    </row>
    <row r="1162" spans="1:7" s="352" customFormat="1" x14ac:dyDescent="0.2">
      <c r="A1162" s="388" t="s">
        <v>3836</v>
      </c>
      <c r="B1162" s="388" t="s">
        <v>3837</v>
      </c>
      <c r="C1162" s="389"/>
      <c r="D1162" s="390"/>
      <c r="E1162" s="391"/>
      <c r="F1162" s="391"/>
      <c r="G1162" s="391"/>
    </row>
    <row r="1163" spans="1:7" x14ac:dyDescent="0.2">
      <c r="A1163" s="369" t="s">
        <v>3838</v>
      </c>
      <c r="B1163" s="369" t="s">
        <v>762</v>
      </c>
      <c r="C1163" s="370"/>
      <c r="D1163" s="392"/>
      <c r="E1163" s="393"/>
      <c r="F1163" s="393"/>
      <c r="G1163" s="393"/>
    </row>
    <row r="1164" spans="1:7" s="352" customFormat="1" ht="25.5" x14ac:dyDescent="0.2">
      <c r="A1164" s="378" t="s">
        <v>3839</v>
      </c>
      <c r="B1164" s="379"/>
      <c r="C1164" s="378" t="s">
        <v>763</v>
      </c>
      <c r="D1164" s="381" t="s">
        <v>28</v>
      </c>
      <c r="E1164" s="383">
        <v>19.920000000000002</v>
      </c>
      <c r="F1164" s="383">
        <v>17.95</v>
      </c>
      <c r="G1164" s="383">
        <v>37.869999999999997</v>
      </c>
    </row>
    <row r="1165" spans="1:7" s="352" customFormat="1" ht="25.5" x14ac:dyDescent="0.2">
      <c r="A1165" s="378" t="s">
        <v>3840</v>
      </c>
      <c r="B1165" s="379"/>
      <c r="C1165" s="378" t="s">
        <v>764</v>
      </c>
      <c r="D1165" s="381" t="s">
        <v>28</v>
      </c>
      <c r="E1165" s="383">
        <v>36.97</v>
      </c>
      <c r="F1165" s="383">
        <v>35.9</v>
      </c>
      <c r="G1165" s="383">
        <v>72.87</v>
      </c>
    </row>
    <row r="1166" spans="1:7" s="352" customFormat="1" ht="25.5" x14ac:dyDescent="0.2">
      <c r="A1166" s="378" t="s">
        <v>3841</v>
      </c>
      <c r="B1166" s="379"/>
      <c r="C1166" s="378" t="s">
        <v>765</v>
      </c>
      <c r="D1166" s="381" t="s">
        <v>28</v>
      </c>
      <c r="E1166" s="383">
        <v>61.6</v>
      </c>
      <c r="F1166" s="383">
        <v>38.9</v>
      </c>
      <c r="G1166" s="383">
        <v>100.5</v>
      </c>
    </row>
    <row r="1167" spans="1:7" s="352" customFormat="1" ht="25.5" x14ac:dyDescent="0.2">
      <c r="A1167" s="378" t="s">
        <v>3842</v>
      </c>
      <c r="B1167" s="379"/>
      <c r="C1167" s="378" t="s">
        <v>7435</v>
      </c>
      <c r="D1167" s="381" t="s">
        <v>46</v>
      </c>
      <c r="E1167" s="383">
        <v>9.8699999999999992</v>
      </c>
      <c r="F1167" s="383">
        <v>11.97</v>
      </c>
      <c r="G1167" s="383">
        <v>21.84</v>
      </c>
    </row>
    <row r="1168" spans="1:7" s="352" customFormat="1" ht="38.25" x14ac:dyDescent="0.2">
      <c r="A1168" s="378" t="s">
        <v>3843</v>
      </c>
      <c r="B1168" s="379"/>
      <c r="C1168" s="378" t="s">
        <v>766</v>
      </c>
      <c r="D1168" s="381" t="s">
        <v>28</v>
      </c>
      <c r="E1168" s="383">
        <v>81.239999999999995</v>
      </c>
      <c r="F1168" s="383">
        <v>35.9</v>
      </c>
      <c r="G1168" s="383">
        <v>117.14</v>
      </c>
    </row>
    <row r="1169" spans="1:7" s="352" customFormat="1" ht="25.5" x14ac:dyDescent="0.2">
      <c r="A1169" s="378" t="s">
        <v>3844</v>
      </c>
      <c r="B1169" s="379"/>
      <c r="C1169" s="378" t="s">
        <v>767</v>
      </c>
      <c r="D1169" s="381" t="s">
        <v>28</v>
      </c>
      <c r="E1169" s="383">
        <v>64.13</v>
      </c>
      <c r="F1169" s="383">
        <v>17.95</v>
      </c>
      <c r="G1169" s="383">
        <v>82.08</v>
      </c>
    </row>
    <row r="1170" spans="1:7" s="352" customFormat="1" x14ac:dyDescent="0.2">
      <c r="A1170" s="384" t="s">
        <v>3845</v>
      </c>
      <c r="B1170" s="385" t="s">
        <v>768</v>
      </c>
      <c r="C1170" s="384"/>
      <c r="D1170" s="386"/>
      <c r="E1170" s="387"/>
      <c r="F1170" s="387"/>
      <c r="G1170" s="387"/>
    </row>
    <row r="1171" spans="1:7" s="352" customFormat="1" x14ac:dyDescent="0.2">
      <c r="A1171" s="378" t="s">
        <v>3846</v>
      </c>
      <c r="B1171" s="379"/>
      <c r="C1171" s="378" t="s">
        <v>769</v>
      </c>
      <c r="D1171" s="381" t="s">
        <v>28</v>
      </c>
      <c r="E1171" s="383">
        <v>58.83</v>
      </c>
      <c r="F1171" s="383">
        <v>0</v>
      </c>
      <c r="G1171" s="383">
        <v>58.83</v>
      </c>
    </row>
    <row r="1172" spans="1:7" s="352" customFormat="1" ht="25.5" x14ac:dyDescent="0.2">
      <c r="A1172" s="378" t="s">
        <v>3847</v>
      </c>
      <c r="B1172" s="379"/>
      <c r="C1172" s="378" t="s">
        <v>7436</v>
      </c>
      <c r="D1172" s="381" t="s">
        <v>28</v>
      </c>
      <c r="E1172" s="383">
        <v>63.72</v>
      </c>
      <c r="F1172" s="383">
        <v>0</v>
      </c>
      <c r="G1172" s="383">
        <v>63.72</v>
      </c>
    </row>
    <row r="1173" spans="1:7" ht="51" x14ac:dyDescent="0.2">
      <c r="A1173" s="378" t="s">
        <v>3848</v>
      </c>
      <c r="B1173" s="379"/>
      <c r="C1173" s="378" t="s">
        <v>7437</v>
      </c>
      <c r="D1173" s="381" t="s">
        <v>28</v>
      </c>
      <c r="E1173" s="383">
        <v>73.03</v>
      </c>
      <c r="F1173" s="383">
        <v>0</v>
      </c>
      <c r="G1173" s="383">
        <v>73.03</v>
      </c>
    </row>
    <row r="1174" spans="1:7" ht="25.5" x14ac:dyDescent="0.2">
      <c r="A1174" s="378" t="s">
        <v>3849</v>
      </c>
      <c r="B1174" s="379"/>
      <c r="C1174" s="378" t="s">
        <v>7438</v>
      </c>
      <c r="D1174" s="381" t="s">
        <v>28</v>
      </c>
      <c r="E1174" s="383">
        <v>71.66</v>
      </c>
      <c r="F1174" s="383">
        <v>0</v>
      </c>
      <c r="G1174" s="383">
        <v>71.66</v>
      </c>
    </row>
    <row r="1175" spans="1:7" s="352" customFormat="1" x14ac:dyDescent="0.2">
      <c r="A1175" s="384" t="s">
        <v>3850</v>
      </c>
      <c r="B1175" s="385" t="s">
        <v>770</v>
      </c>
      <c r="C1175" s="384"/>
      <c r="D1175" s="386"/>
      <c r="E1175" s="387"/>
      <c r="F1175" s="387"/>
      <c r="G1175" s="387"/>
    </row>
    <row r="1176" spans="1:7" s="6" customFormat="1" ht="25.5" x14ac:dyDescent="0.2">
      <c r="A1176" s="378" t="s">
        <v>3851</v>
      </c>
      <c r="B1176" s="379"/>
      <c r="C1176" s="378" t="s">
        <v>771</v>
      </c>
      <c r="D1176" s="381" t="s">
        <v>28</v>
      </c>
      <c r="E1176" s="383">
        <v>73.16</v>
      </c>
      <c r="F1176" s="383">
        <v>0</v>
      </c>
      <c r="G1176" s="383">
        <v>73.16</v>
      </c>
    </row>
    <row r="1177" spans="1:7" s="6" customFormat="1" ht="25.5" x14ac:dyDescent="0.2">
      <c r="A1177" s="378" t="s">
        <v>3852</v>
      </c>
      <c r="B1177" s="379"/>
      <c r="C1177" s="378" t="s">
        <v>772</v>
      </c>
      <c r="D1177" s="381" t="s">
        <v>28</v>
      </c>
      <c r="E1177" s="383">
        <v>97.49</v>
      </c>
      <c r="F1177" s="383">
        <v>0</v>
      </c>
      <c r="G1177" s="383">
        <v>97.49</v>
      </c>
    </row>
    <row r="1178" spans="1:7" s="6" customFormat="1" ht="25.5" x14ac:dyDescent="0.2">
      <c r="A1178" s="378" t="s">
        <v>3853</v>
      </c>
      <c r="B1178" s="379"/>
      <c r="C1178" s="378" t="s">
        <v>7439</v>
      </c>
      <c r="D1178" s="381" t="s">
        <v>28</v>
      </c>
      <c r="E1178" s="383">
        <v>67.510000000000005</v>
      </c>
      <c r="F1178" s="383">
        <v>0</v>
      </c>
      <c r="G1178" s="383">
        <v>67.510000000000005</v>
      </c>
    </row>
    <row r="1179" spans="1:7" s="6" customFormat="1" x14ac:dyDescent="0.2">
      <c r="A1179" s="378" t="s">
        <v>3854</v>
      </c>
      <c r="B1179" s="379"/>
      <c r="C1179" s="378" t="s">
        <v>773</v>
      </c>
      <c r="D1179" s="381" t="s">
        <v>28</v>
      </c>
      <c r="E1179" s="383">
        <v>76.64</v>
      </c>
      <c r="F1179" s="383">
        <v>0</v>
      </c>
      <c r="G1179" s="383">
        <v>76.64</v>
      </c>
    </row>
    <row r="1180" spans="1:7" s="6" customFormat="1" x14ac:dyDescent="0.2">
      <c r="A1180" s="378" t="s">
        <v>3855</v>
      </c>
      <c r="B1180" s="379"/>
      <c r="C1180" s="378" t="s">
        <v>774</v>
      </c>
      <c r="D1180" s="381" t="s">
        <v>28</v>
      </c>
      <c r="E1180" s="383">
        <v>50.3</v>
      </c>
      <c r="F1180" s="383">
        <v>0</v>
      </c>
      <c r="G1180" s="383">
        <v>50.3</v>
      </c>
    </row>
    <row r="1181" spans="1:7" s="395" customFormat="1" ht="25.5" x14ac:dyDescent="0.25">
      <c r="A1181" s="378" t="s">
        <v>7165</v>
      </c>
      <c r="B1181" s="379"/>
      <c r="C1181" s="378" t="s">
        <v>7440</v>
      </c>
      <c r="D1181" s="381" t="s">
        <v>28</v>
      </c>
      <c r="E1181" s="383">
        <v>152.1</v>
      </c>
      <c r="F1181" s="383">
        <v>0</v>
      </c>
      <c r="G1181" s="383">
        <v>152.1</v>
      </c>
    </row>
    <row r="1182" spans="1:7" s="6" customFormat="1" ht="25.5" x14ac:dyDescent="0.2">
      <c r="A1182" s="378" t="s">
        <v>3856</v>
      </c>
      <c r="B1182" s="379"/>
      <c r="C1182" s="378" t="s">
        <v>7441</v>
      </c>
      <c r="D1182" s="381" t="s">
        <v>28</v>
      </c>
      <c r="E1182" s="383">
        <v>96.41</v>
      </c>
      <c r="F1182" s="383">
        <v>0</v>
      </c>
      <c r="G1182" s="383">
        <v>96.41</v>
      </c>
    </row>
    <row r="1183" spans="1:7" s="11" customFormat="1" ht="38.25" x14ac:dyDescent="0.2">
      <c r="A1183" s="378" t="s">
        <v>8438</v>
      </c>
      <c r="B1183" s="379"/>
      <c r="C1183" s="378" t="s">
        <v>8439</v>
      </c>
      <c r="D1183" s="381" t="s">
        <v>28</v>
      </c>
      <c r="E1183" s="383">
        <v>798.47</v>
      </c>
      <c r="F1183" s="383">
        <v>0</v>
      </c>
      <c r="G1183" s="383">
        <v>798.47</v>
      </c>
    </row>
    <row r="1184" spans="1:7" s="352" customFormat="1" x14ac:dyDescent="0.2">
      <c r="A1184" s="384" t="s">
        <v>3857</v>
      </c>
      <c r="B1184" s="385" t="s">
        <v>775</v>
      </c>
      <c r="C1184" s="384"/>
      <c r="D1184" s="386"/>
      <c r="E1184" s="387"/>
      <c r="F1184" s="387"/>
      <c r="G1184" s="387"/>
    </row>
    <row r="1185" spans="1:7" s="352" customFormat="1" ht="25.5" x14ac:dyDescent="0.2">
      <c r="A1185" s="378" t="s">
        <v>3858</v>
      </c>
      <c r="B1185" s="379"/>
      <c r="C1185" s="378" t="s">
        <v>7442</v>
      </c>
      <c r="D1185" s="381" t="s">
        <v>28</v>
      </c>
      <c r="E1185" s="383">
        <v>239.33</v>
      </c>
      <c r="F1185" s="383">
        <v>0</v>
      </c>
      <c r="G1185" s="383">
        <v>239.33</v>
      </c>
    </row>
    <row r="1186" spans="1:7" x14ac:dyDescent="0.2">
      <c r="A1186" s="384" t="s">
        <v>3859</v>
      </c>
      <c r="B1186" s="385" t="s">
        <v>3860</v>
      </c>
      <c r="C1186" s="384"/>
      <c r="D1186" s="386"/>
      <c r="E1186" s="387"/>
      <c r="F1186" s="387"/>
      <c r="G1186" s="387"/>
    </row>
    <row r="1187" spans="1:7" s="352" customFormat="1" ht="25.5" x14ac:dyDescent="0.2">
      <c r="A1187" s="378" t="s">
        <v>3861</v>
      </c>
      <c r="B1187" s="379"/>
      <c r="C1187" s="378" t="s">
        <v>776</v>
      </c>
      <c r="D1187" s="381" t="s">
        <v>28</v>
      </c>
      <c r="E1187" s="383">
        <v>155.88999999999999</v>
      </c>
      <c r="F1187" s="383">
        <v>86.58</v>
      </c>
      <c r="G1187" s="383">
        <v>242.47</v>
      </c>
    </row>
    <row r="1188" spans="1:7" s="352" customFormat="1" ht="25.5" x14ac:dyDescent="0.2">
      <c r="A1188" s="378" t="s">
        <v>3862</v>
      </c>
      <c r="B1188" s="379"/>
      <c r="C1188" s="378" t="s">
        <v>3863</v>
      </c>
      <c r="D1188" s="381" t="s">
        <v>28</v>
      </c>
      <c r="E1188" s="383">
        <v>320</v>
      </c>
      <c r="F1188" s="383">
        <v>0</v>
      </c>
      <c r="G1188" s="383">
        <v>320</v>
      </c>
    </row>
    <row r="1189" spans="1:7" s="352" customFormat="1" ht="38.25" x14ac:dyDescent="0.2">
      <c r="A1189" s="378" t="s">
        <v>3864</v>
      </c>
      <c r="B1189" s="379"/>
      <c r="C1189" s="378" t="s">
        <v>3865</v>
      </c>
      <c r="D1189" s="381" t="s">
        <v>28</v>
      </c>
      <c r="E1189" s="383">
        <v>434.56</v>
      </c>
      <c r="F1189" s="383">
        <v>0</v>
      </c>
      <c r="G1189" s="383">
        <v>434.56</v>
      </c>
    </row>
    <row r="1190" spans="1:7" s="352" customFormat="1" ht="25.5" x14ac:dyDescent="0.2">
      <c r="A1190" s="378" t="s">
        <v>3866</v>
      </c>
      <c r="B1190" s="379"/>
      <c r="C1190" s="378" t="s">
        <v>3867</v>
      </c>
      <c r="D1190" s="381" t="s">
        <v>28</v>
      </c>
      <c r="E1190" s="383">
        <v>584.88</v>
      </c>
      <c r="F1190" s="383">
        <v>0</v>
      </c>
      <c r="G1190" s="383">
        <v>584.88</v>
      </c>
    </row>
    <row r="1191" spans="1:7" s="352" customFormat="1" ht="25.5" x14ac:dyDescent="0.2">
      <c r="A1191" s="378" t="s">
        <v>3868</v>
      </c>
      <c r="B1191" s="379"/>
      <c r="C1191" s="378" t="s">
        <v>3869</v>
      </c>
      <c r="D1191" s="381" t="s">
        <v>28</v>
      </c>
      <c r="E1191" s="383">
        <v>459.67</v>
      </c>
      <c r="F1191" s="383">
        <v>0</v>
      </c>
      <c r="G1191" s="383">
        <v>459.67</v>
      </c>
    </row>
    <row r="1192" spans="1:7" s="352" customFormat="1" ht="25.5" x14ac:dyDescent="0.2">
      <c r="A1192" s="378" t="s">
        <v>3870</v>
      </c>
      <c r="B1192" s="379"/>
      <c r="C1192" s="378" t="s">
        <v>3871</v>
      </c>
      <c r="D1192" s="381" t="s">
        <v>28</v>
      </c>
      <c r="E1192" s="383">
        <v>257.64</v>
      </c>
      <c r="F1192" s="383">
        <v>0</v>
      </c>
      <c r="G1192" s="383">
        <v>257.64</v>
      </c>
    </row>
    <row r="1193" spans="1:7" s="352" customFormat="1" ht="38.25" x14ac:dyDescent="0.2">
      <c r="A1193" s="378" t="s">
        <v>3872</v>
      </c>
      <c r="B1193" s="379"/>
      <c r="C1193" s="378" t="s">
        <v>3873</v>
      </c>
      <c r="D1193" s="381" t="s">
        <v>28</v>
      </c>
      <c r="E1193" s="383">
        <v>406.09</v>
      </c>
      <c r="F1193" s="383">
        <v>0</v>
      </c>
      <c r="G1193" s="383">
        <v>406.09</v>
      </c>
    </row>
    <row r="1194" spans="1:7" s="352" customFormat="1" ht="25.5" x14ac:dyDescent="0.2">
      <c r="A1194" s="378" t="s">
        <v>3874</v>
      </c>
      <c r="B1194" s="379"/>
      <c r="C1194" s="378" t="s">
        <v>3875</v>
      </c>
      <c r="D1194" s="381" t="s">
        <v>28</v>
      </c>
      <c r="E1194" s="383">
        <v>658.15</v>
      </c>
      <c r="F1194" s="383">
        <v>0</v>
      </c>
      <c r="G1194" s="383">
        <v>658.15</v>
      </c>
    </row>
    <row r="1195" spans="1:7" x14ac:dyDescent="0.2">
      <c r="A1195" s="384" t="s">
        <v>3876</v>
      </c>
      <c r="B1195" s="385" t="s">
        <v>3877</v>
      </c>
      <c r="C1195" s="384"/>
      <c r="D1195" s="386"/>
      <c r="E1195" s="387"/>
      <c r="F1195" s="387"/>
      <c r="G1195" s="387"/>
    </row>
    <row r="1196" spans="1:7" s="352" customFormat="1" x14ac:dyDescent="0.2">
      <c r="A1196" s="378" t="s">
        <v>3878</v>
      </c>
      <c r="B1196" s="379"/>
      <c r="C1196" s="378" t="s">
        <v>777</v>
      </c>
      <c r="D1196" s="381" t="s">
        <v>28</v>
      </c>
      <c r="E1196" s="383">
        <v>38.340000000000003</v>
      </c>
      <c r="F1196" s="383">
        <v>0</v>
      </c>
      <c r="G1196" s="383">
        <v>38.340000000000003</v>
      </c>
    </row>
    <row r="1197" spans="1:7" x14ac:dyDescent="0.2">
      <c r="A1197" s="378" t="s">
        <v>3879</v>
      </c>
      <c r="B1197" s="379"/>
      <c r="C1197" s="378" t="s">
        <v>778</v>
      </c>
      <c r="D1197" s="381" t="s">
        <v>28</v>
      </c>
      <c r="E1197" s="383">
        <v>0.66</v>
      </c>
      <c r="F1197" s="383">
        <v>8.98</v>
      </c>
      <c r="G1197" s="383">
        <v>9.64</v>
      </c>
    </row>
    <row r="1198" spans="1:7" s="352" customFormat="1" ht="25.5" x14ac:dyDescent="0.2">
      <c r="A1198" s="378" t="s">
        <v>3880</v>
      </c>
      <c r="B1198" s="379"/>
      <c r="C1198" s="378" t="s">
        <v>779</v>
      </c>
      <c r="D1198" s="381" t="s">
        <v>28</v>
      </c>
      <c r="E1198" s="383">
        <v>0</v>
      </c>
      <c r="F1198" s="383">
        <v>4.49</v>
      </c>
      <c r="G1198" s="383">
        <v>4.49</v>
      </c>
    </row>
    <row r="1199" spans="1:7" s="352" customFormat="1" x14ac:dyDescent="0.2">
      <c r="A1199" s="378" t="s">
        <v>3881</v>
      </c>
      <c r="B1199" s="379"/>
      <c r="C1199" s="378" t="s">
        <v>780</v>
      </c>
      <c r="D1199" s="381" t="s">
        <v>46</v>
      </c>
      <c r="E1199" s="383">
        <v>12.9</v>
      </c>
      <c r="F1199" s="383">
        <v>0</v>
      </c>
      <c r="G1199" s="383">
        <v>12.9</v>
      </c>
    </row>
    <row r="1200" spans="1:7" s="352" customFormat="1" ht="25.5" x14ac:dyDescent="0.2">
      <c r="A1200" s="378" t="s">
        <v>3882</v>
      </c>
      <c r="B1200" s="379"/>
      <c r="C1200" s="378" t="s">
        <v>781</v>
      </c>
      <c r="D1200" s="381" t="s">
        <v>6</v>
      </c>
      <c r="E1200" s="383">
        <v>11.96</v>
      </c>
      <c r="F1200" s="383">
        <v>0</v>
      </c>
      <c r="G1200" s="383">
        <v>11.96</v>
      </c>
    </row>
    <row r="1201" spans="1:7" s="352" customFormat="1" x14ac:dyDescent="0.2">
      <c r="A1201" s="388" t="s">
        <v>3883</v>
      </c>
      <c r="B1201" s="388" t="s">
        <v>3884</v>
      </c>
      <c r="C1201" s="389"/>
      <c r="D1201" s="390"/>
      <c r="E1201" s="391"/>
      <c r="F1201" s="391"/>
      <c r="G1201" s="391"/>
    </row>
    <row r="1202" spans="1:7" s="352" customFormat="1" x14ac:dyDescent="0.2">
      <c r="A1202" s="369" t="s">
        <v>3885</v>
      </c>
      <c r="B1202" s="369" t="s">
        <v>782</v>
      </c>
      <c r="C1202" s="370"/>
      <c r="D1202" s="392"/>
      <c r="E1202" s="393"/>
      <c r="F1202" s="393"/>
      <c r="G1202" s="393"/>
    </row>
    <row r="1203" spans="1:7" s="352" customFormat="1" x14ac:dyDescent="0.2">
      <c r="A1203" s="378" t="s">
        <v>3886</v>
      </c>
      <c r="B1203" s="379"/>
      <c r="C1203" s="378" t="s">
        <v>783</v>
      </c>
      <c r="D1203" s="381" t="s">
        <v>28</v>
      </c>
      <c r="E1203" s="383">
        <v>514.91999999999996</v>
      </c>
      <c r="F1203" s="383">
        <v>39.18</v>
      </c>
      <c r="G1203" s="383">
        <v>554.1</v>
      </c>
    </row>
    <row r="1204" spans="1:7" s="352" customFormat="1" x14ac:dyDescent="0.2">
      <c r="A1204" s="378" t="s">
        <v>3887</v>
      </c>
      <c r="B1204" s="379"/>
      <c r="C1204" s="378" t="s">
        <v>784</v>
      </c>
      <c r="D1204" s="381" t="s">
        <v>28</v>
      </c>
      <c r="E1204" s="383">
        <v>448.93</v>
      </c>
      <c r="F1204" s="383">
        <v>39.18</v>
      </c>
      <c r="G1204" s="383">
        <v>488.11</v>
      </c>
    </row>
    <row r="1205" spans="1:7" s="352" customFormat="1" x14ac:dyDescent="0.2">
      <c r="A1205" s="384" t="s">
        <v>3888</v>
      </c>
      <c r="B1205" s="385" t="s">
        <v>785</v>
      </c>
      <c r="C1205" s="384"/>
      <c r="D1205" s="386"/>
      <c r="E1205" s="387"/>
      <c r="F1205" s="387"/>
      <c r="G1205" s="387"/>
    </row>
    <row r="1206" spans="1:7" s="352" customFormat="1" ht="25.5" x14ac:dyDescent="0.2">
      <c r="A1206" s="378" t="s">
        <v>3889</v>
      </c>
      <c r="B1206" s="379"/>
      <c r="C1206" s="378" t="s">
        <v>786</v>
      </c>
      <c r="D1206" s="381" t="s">
        <v>28</v>
      </c>
      <c r="E1206" s="383">
        <v>345.12</v>
      </c>
      <c r="F1206" s="383">
        <v>41.29</v>
      </c>
      <c r="G1206" s="383">
        <v>386.41</v>
      </c>
    </row>
    <row r="1207" spans="1:7" s="352" customFormat="1" ht="25.5" x14ac:dyDescent="0.2">
      <c r="A1207" s="378" t="s">
        <v>3890</v>
      </c>
      <c r="B1207" s="379"/>
      <c r="C1207" s="378" t="s">
        <v>3891</v>
      </c>
      <c r="D1207" s="381" t="s">
        <v>6</v>
      </c>
      <c r="E1207" s="383">
        <v>601.41</v>
      </c>
      <c r="F1207" s="383">
        <v>83.79</v>
      </c>
      <c r="G1207" s="383">
        <v>685.2</v>
      </c>
    </row>
    <row r="1208" spans="1:7" s="352" customFormat="1" ht="25.5" x14ac:dyDescent="0.2">
      <c r="A1208" s="378" t="s">
        <v>3892</v>
      </c>
      <c r="B1208" s="379"/>
      <c r="C1208" s="378" t="s">
        <v>3893</v>
      </c>
      <c r="D1208" s="381" t="s">
        <v>6</v>
      </c>
      <c r="E1208" s="383">
        <v>506.45</v>
      </c>
      <c r="F1208" s="383">
        <v>83.79</v>
      </c>
      <c r="G1208" s="383">
        <v>590.24</v>
      </c>
    </row>
    <row r="1209" spans="1:7" s="352" customFormat="1" ht="25.5" x14ac:dyDescent="0.2">
      <c r="A1209" s="378" t="s">
        <v>3894</v>
      </c>
      <c r="B1209" s="379"/>
      <c r="C1209" s="378" t="s">
        <v>3895</v>
      </c>
      <c r="D1209" s="381" t="s">
        <v>6</v>
      </c>
      <c r="E1209" s="383">
        <v>644.65</v>
      </c>
      <c r="F1209" s="383">
        <v>83.79</v>
      </c>
      <c r="G1209" s="383">
        <v>728.44</v>
      </c>
    </row>
    <row r="1210" spans="1:7" s="352" customFormat="1" ht="25.5" x14ac:dyDescent="0.2">
      <c r="A1210" s="378" t="s">
        <v>3896</v>
      </c>
      <c r="B1210" s="379"/>
      <c r="C1210" s="378" t="s">
        <v>3897</v>
      </c>
      <c r="D1210" s="381" t="s">
        <v>6</v>
      </c>
      <c r="E1210" s="383">
        <v>1086.93</v>
      </c>
      <c r="F1210" s="383">
        <v>104.73</v>
      </c>
      <c r="G1210" s="383">
        <v>1191.6600000000001</v>
      </c>
    </row>
    <row r="1211" spans="1:7" x14ac:dyDescent="0.2">
      <c r="A1211" s="384" t="s">
        <v>3898</v>
      </c>
      <c r="B1211" s="385" t="s">
        <v>787</v>
      </c>
      <c r="C1211" s="384"/>
      <c r="D1211" s="386"/>
      <c r="E1211" s="387"/>
      <c r="F1211" s="387"/>
      <c r="G1211" s="387"/>
    </row>
    <row r="1212" spans="1:7" s="352" customFormat="1" ht="25.5" x14ac:dyDescent="0.2">
      <c r="A1212" s="378" t="s">
        <v>3899</v>
      </c>
      <c r="B1212" s="379"/>
      <c r="C1212" s="378" t="s">
        <v>3900</v>
      </c>
      <c r="D1212" s="381" t="s">
        <v>6</v>
      </c>
      <c r="E1212" s="383">
        <v>866.08</v>
      </c>
      <c r="F1212" s="383">
        <v>41.89</v>
      </c>
      <c r="G1212" s="383">
        <v>907.97</v>
      </c>
    </row>
    <row r="1213" spans="1:7" s="352" customFormat="1" ht="25.5" x14ac:dyDescent="0.2">
      <c r="A1213" s="378" t="s">
        <v>3901</v>
      </c>
      <c r="B1213" s="379"/>
      <c r="C1213" s="378" t="s">
        <v>3902</v>
      </c>
      <c r="D1213" s="381" t="s">
        <v>6</v>
      </c>
      <c r="E1213" s="383">
        <v>817.75</v>
      </c>
      <c r="F1213" s="383">
        <v>41.89</v>
      </c>
      <c r="G1213" s="383">
        <v>859.64</v>
      </c>
    </row>
    <row r="1214" spans="1:7" s="352" customFormat="1" ht="38.25" x14ac:dyDescent="0.2">
      <c r="A1214" s="378" t="s">
        <v>3903</v>
      </c>
      <c r="B1214" s="379"/>
      <c r="C1214" s="378" t="s">
        <v>3904</v>
      </c>
      <c r="D1214" s="381" t="s">
        <v>6</v>
      </c>
      <c r="E1214" s="383">
        <v>911.62</v>
      </c>
      <c r="F1214" s="383">
        <v>83.79</v>
      </c>
      <c r="G1214" s="383">
        <v>995.41</v>
      </c>
    </row>
    <row r="1215" spans="1:7" s="352" customFormat="1" ht="38.25" x14ac:dyDescent="0.2">
      <c r="A1215" s="378" t="s">
        <v>3905</v>
      </c>
      <c r="B1215" s="379"/>
      <c r="C1215" s="378" t="s">
        <v>3906</v>
      </c>
      <c r="D1215" s="381" t="s">
        <v>6</v>
      </c>
      <c r="E1215" s="383">
        <v>925.24</v>
      </c>
      <c r="F1215" s="383">
        <v>83.79</v>
      </c>
      <c r="G1215" s="383">
        <v>1009.03</v>
      </c>
    </row>
    <row r="1216" spans="1:7" s="352" customFormat="1" ht="38.25" x14ac:dyDescent="0.2">
      <c r="A1216" s="378" t="s">
        <v>3907</v>
      </c>
      <c r="B1216" s="379"/>
      <c r="C1216" s="378" t="s">
        <v>3908</v>
      </c>
      <c r="D1216" s="381" t="s">
        <v>6</v>
      </c>
      <c r="E1216" s="383">
        <v>985.23</v>
      </c>
      <c r="F1216" s="383">
        <v>83.79</v>
      </c>
      <c r="G1216" s="383">
        <v>1069.02</v>
      </c>
    </row>
    <row r="1217" spans="1:7" ht="38.25" x14ac:dyDescent="0.2">
      <c r="A1217" s="378" t="s">
        <v>3909</v>
      </c>
      <c r="B1217" s="379"/>
      <c r="C1217" s="378" t="s">
        <v>3910</v>
      </c>
      <c r="D1217" s="381" t="s">
        <v>6</v>
      </c>
      <c r="E1217" s="383">
        <v>1672.89</v>
      </c>
      <c r="F1217" s="383">
        <v>104.73</v>
      </c>
      <c r="G1217" s="383">
        <v>1777.62</v>
      </c>
    </row>
    <row r="1218" spans="1:7" ht="38.25" x14ac:dyDescent="0.2">
      <c r="A1218" s="378" t="s">
        <v>3911</v>
      </c>
      <c r="B1218" s="379"/>
      <c r="C1218" s="378" t="s">
        <v>3912</v>
      </c>
      <c r="D1218" s="381" t="s">
        <v>6</v>
      </c>
      <c r="E1218" s="383">
        <v>1736.48</v>
      </c>
      <c r="F1218" s="383">
        <v>104.73</v>
      </c>
      <c r="G1218" s="383">
        <v>1841.21</v>
      </c>
    </row>
    <row r="1219" spans="1:7" s="352" customFormat="1" ht="38.25" x14ac:dyDescent="0.2">
      <c r="A1219" s="378" t="s">
        <v>3913</v>
      </c>
      <c r="B1219" s="379"/>
      <c r="C1219" s="378" t="s">
        <v>788</v>
      </c>
      <c r="D1219" s="381" t="s">
        <v>6</v>
      </c>
      <c r="E1219" s="383">
        <v>3213.46</v>
      </c>
      <c r="F1219" s="383">
        <v>119.7</v>
      </c>
      <c r="G1219" s="383">
        <v>3333.16</v>
      </c>
    </row>
    <row r="1220" spans="1:7" s="352" customFormat="1" ht="38.25" x14ac:dyDescent="0.2">
      <c r="A1220" s="378" t="s">
        <v>3914</v>
      </c>
      <c r="B1220" s="379"/>
      <c r="C1220" s="378" t="s">
        <v>3915</v>
      </c>
      <c r="D1220" s="381" t="s">
        <v>6</v>
      </c>
      <c r="E1220" s="383">
        <v>682</v>
      </c>
      <c r="F1220" s="383">
        <v>10.48</v>
      </c>
      <c r="G1220" s="383">
        <v>692.48</v>
      </c>
    </row>
    <row r="1221" spans="1:7" ht="38.25" x14ac:dyDescent="0.2">
      <c r="A1221" s="378" t="s">
        <v>3916</v>
      </c>
      <c r="B1221" s="379"/>
      <c r="C1221" s="378" t="s">
        <v>3917</v>
      </c>
      <c r="D1221" s="381" t="s">
        <v>6</v>
      </c>
      <c r="E1221" s="383">
        <v>916.68</v>
      </c>
      <c r="F1221" s="383">
        <v>80.790000000000006</v>
      </c>
      <c r="G1221" s="383">
        <v>997.47</v>
      </c>
    </row>
    <row r="1222" spans="1:7" s="352" customFormat="1" ht="38.25" x14ac:dyDescent="0.2">
      <c r="A1222" s="378" t="s">
        <v>3918</v>
      </c>
      <c r="B1222" s="379"/>
      <c r="C1222" s="378" t="s">
        <v>3919</v>
      </c>
      <c r="D1222" s="381" t="s">
        <v>6</v>
      </c>
      <c r="E1222" s="383">
        <v>956.8</v>
      </c>
      <c r="F1222" s="383">
        <v>77.8</v>
      </c>
      <c r="G1222" s="383">
        <v>1034.5999999999999</v>
      </c>
    </row>
    <row r="1223" spans="1:7" s="352" customFormat="1" ht="38.25" x14ac:dyDescent="0.2">
      <c r="A1223" s="378" t="s">
        <v>3920</v>
      </c>
      <c r="B1223" s="379"/>
      <c r="C1223" s="378" t="s">
        <v>3921</v>
      </c>
      <c r="D1223" s="381" t="s">
        <v>6</v>
      </c>
      <c r="E1223" s="383">
        <v>978.99</v>
      </c>
      <c r="F1223" s="383">
        <v>77.8</v>
      </c>
      <c r="G1223" s="383">
        <v>1056.79</v>
      </c>
    </row>
    <row r="1224" spans="1:7" s="352" customFormat="1" ht="38.25" x14ac:dyDescent="0.2">
      <c r="A1224" s="378" t="s">
        <v>3922</v>
      </c>
      <c r="B1224" s="379"/>
      <c r="C1224" s="378" t="s">
        <v>3923</v>
      </c>
      <c r="D1224" s="381" t="s">
        <v>6</v>
      </c>
      <c r="E1224" s="383">
        <v>1038.98</v>
      </c>
      <c r="F1224" s="383">
        <v>77.8</v>
      </c>
      <c r="G1224" s="383">
        <v>1116.78</v>
      </c>
    </row>
    <row r="1225" spans="1:7" s="352" customFormat="1" ht="38.25" x14ac:dyDescent="0.2">
      <c r="A1225" s="378" t="s">
        <v>3924</v>
      </c>
      <c r="B1225" s="379"/>
      <c r="C1225" s="378" t="s">
        <v>3925</v>
      </c>
      <c r="D1225" s="381" t="s">
        <v>6</v>
      </c>
      <c r="E1225" s="383">
        <v>1647.98</v>
      </c>
      <c r="F1225" s="383">
        <v>101.74</v>
      </c>
      <c r="G1225" s="383">
        <v>1749.72</v>
      </c>
    </row>
    <row r="1226" spans="1:7" s="352" customFormat="1" x14ac:dyDescent="0.2">
      <c r="A1226" s="384" t="s">
        <v>3926</v>
      </c>
      <c r="B1226" s="385" t="s">
        <v>789</v>
      </c>
      <c r="C1226" s="384"/>
      <c r="D1226" s="386"/>
      <c r="E1226" s="387"/>
      <c r="F1226" s="387"/>
      <c r="G1226" s="387"/>
    </row>
    <row r="1227" spans="1:7" s="352" customFormat="1" x14ac:dyDescent="0.2">
      <c r="A1227" s="378" t="s">
        <v>3927</v>
      </c>
      <c r="B1227" s="379"/>
      <c r="C1227" s="378" t="s">
        <v>790</v>
      </c>
      <c r="D1227" s="381" t="s">
        <v>28</v>
      </c>
      <c r="E1227" s="383">
        <v>60.61</v>
      </c>
      <c r="F1227" s="383">
        <v>29.92</v>
      </c>
      <c r="G1227" s="383">
        <v>90.53</v>
      </c>
    </row>
    <row r="1228" spans="1:7" s="352" customFormat="1" ht="25.5" x14ac:dyDescent="0.2">
      <c r="A1228" s="378" t="s">
        <v>3928</v>
      </c>
      <c r="B1228" s="379"/>
      <c r="C1228" s="378" t="s">
        <v>7443</v>
      </c>
      <c r="D1228" s="381" t="s">
        <v>46</v>
      </c>
      <c r="E1228" s="383">
        <v>5.0999999999999996</v>
      </c>
      <c r="F1228" s="383">
        <v>29.92</v>
      </c>
      <c r="G1228" s="383">
        <v>35.020000000000003</v>
      </c>
    </row>
    <row r="1229" spans="1:7" s="352" customFormat="1" ht="38.25" x14ac:dyDescent="0.2">
      <c r="A1229" s="378" t="s">
        <v>3929</v>
      </c>
      <c r="B1229" s="379"/>
      <c r="C1229" s="378" t="s">
        <v>791</v>
      </c>
      <c r="D1229" s="381" t="s">
        <v>46</v>
      </c>
      <c r="E1229" s="383">
        <v>51.07</v>
      </c>
      <c r="F1229" s="383">
        <v>59.84</v>
      </c>
      <c r="G1229" s="383">
        <v>110.91</v>
      </c>
    </row>
    <row r="1230" spans="1:7" s="352" customFormat="1" ht="38.25" x14ac:dyDescent="0.2">
      <c r="A1230" s="378" t="s">
        <v>3930</v>
      </c>
      <c r="B1230" s="379"/>
      <c r="C1230" s="378" t="s">
        <v>792</v>
      </c>
      <c r="D1230" s="381" t="s">
        <v>28</v>
      </c>
      <c r="E1230" s="383">
        <v>1509.16</v>
      </c>
      <c r="F1230" s="383">
        <v>0</v>
      </c>
      <c r="G1230" s="383">
        <v>1509.16</v>
      </c>
    </row>
    <row r="1231" spans="1:7" s="352" customFormat="1" ht="38.25" x14ac:dyDescent="0.2">
      <c r="A1231" s="378" t="s">
        <v>3931</v>
      </c>
      <c r="B1231" s="379"/>
      <c r="C1231" s="378" t="s">
        <v>793</v>
      </c>
      <c r="D1231" s="381" t="s">
        <v>28</v>
      </c>
      <c r="E1231" s="383">
        <v>707.81</v>
      </c>
      <c r="F1231" s="383">
        <v>0</v>
      </c>
      <c r="G1231" s="383">
        <v>707.81</v>
      </c>
    </row>
    <row r="1232" spans="1:7" ht="38.25" x14ac:dyDescent="0.2">
      <c r="A1232" s="378" t="s">
        <v>3932</v>
      </c>
      <c r="B1232" s="379"/>
      <c r="C1232" s="378" t="s">
        <v>7444</v>
      </c>
      <c r="D1232" s="381" t="s">
        <v>28</v>
      </c>
      <c r="E1232" s="383">
        <v>444.19</v>
      </c>
      <c r="F1232" s="383">
        <v>11.97</v>
      </c>
      <c r="G1232" s="383">
        <v>456.16</v>
      </c>
    </row>
    <row r="1233" spans="1:7" s="352" customFormat="1" ht="38.25" x14ac:dyDescent="0.2">
      <c r="A1233" s="378" t="s">
        <v>3933</v>
      </c>
      <c r="B1233" s="379"/>
      <c r="C1233" s="378" t="s">
        <v>794</v>
      </c>
      <c r="D1233" s="381" t="s">
        <v>28</v>
      </c>
      <c r="E1233" s="383">
        <v>1107.5999999999999</v>
      </c>
      <c r="F1233" s="383">
        <v>0</v>
      </c>
      <c r="G1233" s="383">
        <v>1107.5999999999999</v>
      </c>
    </row>
    <row r="1234" spans="1:7" s="352" customFormat="1" ht="25.5" x14ac:dyDescent="0.2">
      <c r="A1234" s="378" t="s">
        <v>3934</v>
      </c>
      <c r="B1234" s="379"/>
      <c r="C1234" s="378" t="s">
        <v>795</v>
      </c>
      <c r="D1234" s="381" t="s">
        <v>28</v>
      </c>
      <c r="E1234" s="383">
        <v>98.79</v>
      </c>
      <c r="F1234" s="383">
        <v>29.92</v>
      </c>
      <c r="G1234" s="383">
        <v>128.71</v>
      </c>
    </row>
    <row r="1235" spans="1:7" s="352" customFormat="1" ht="25.5" x14ac:dyDescent="0.2">
      <c r="A1235" s="378" t="s">
        <v>3935</v>
      </c>
      <c r="B1235" s="379"/>
      <c r="C1235" s="378" t="s">
        <v>3936</v>
      </c>
      <c r="D1235" s="381" t="s">
        <v>55</v>
      </c>
      <c r="E1235" s="383">
        <v>560.11</v>
      </c>
      <c r="F1235" s="383">
        <v>128.66</v>
      </c>
      <c r="G1235" s="383">
        <v>688.77</v>
      </c>
    </row>
    <row r="1236" spans="1:7" s="352" customFormat="1" ht="25.5" x14ac:dyDescent="0.2">
      <c r="A1236" s="378" t="s">
        <v>3937</v>
      </c>
      <c r="B1236" s="379"/>
      <c r="C1236" s="378" t="s">
        <v>796</v>
      </c>
      <c r="D1236" s="381" t="s">
        <v>28</v>
      </c>
      <c r="E1236" s="383">
        <v>134.44999999999999</v>
      </c>
      <c r="F1236" s="383">
        <v>5.87</v>
      </c>
      <c r="G1236" s="383">
        <v>140.32</v>
      </c>
    </row>
    <row r="1237" spans="1:7" s="352" customFormat="1" ht="38.25" x14ac:dyDescent="0.2">
      <c r="A1237" s="378" t="s">
        <v>3938</v>
      </c>
      <c r="B1237" s="379"/>
      <c r="C1237" s="378" t="s">
        <v>797</v>
      </c>
      <c r="D1237" s="381" t="s">
        <v>28</v>
      </c>
      <c r="E1237" s="383">
        <v>1304.0899999999999</v>
      </c>
      <c r="F1237" s="383">
        <v>0</v>
      </c>
      <c r="G1237" s="383">
        <v>1304.0899999999999</v>
      </c>
    </row>
    <row r="1238" spans="1:7" s="352" customFormat="1" ht="38.25" x14ac:dyDescent="0.2">
      <c r="A1238" s="378" t="s">
        <v>3939</v>
      </c>
      <c r="B1238" s="379"/>
      <c r="C1238" s="378" t="s">
        <v>798</v>
      </c>
      <c r="D1238" s="381" t="s">
        <v>28</v>
      </c>
      <c r="E1238" s="383">
        <v>1341.15</v>
      </c>
      <c r="F1238" s="383">
        <v>0</v>
      </c>
      <c r="G1238" s="383">
        <v>1341.15</v>
      </c>
    </row>
    <row r="1239" spans="1:7" s="352" customFormat="1" x14ac:dyDescent="0.2">
      <c r="A1239" s="378" t="s">
        <v>3940</v>
      </c>
      <c r="B1239" s="379"/>
      <c r="C1239" s="378" t="s">
        <v>799</v>
      </c>
      <c r="D1239" s="381" t="s">
        <v>28</v>
      </c>
      <c r="E1239" s="383">
        <v>253.51</v>
      </c>
      <c r="F1239" s="383">
        <v>59.83</v>
      </c>
      <c r="G1239" s="383">
        <v>313.33999999999997</v>
      </c>
    </row>
    <row r="1240" spans="1:7" s="352" customFormat="1" ht="38.25" x14ac:dyDescent="0.2">
      <c r="A1240" s="378" t="s">
        <v>3941</v>
      </c>
      <c r="B1240" s="379"/>
      <c r="C1240" s="378" t="s">
        <v>800</v>
      </c>
      <c r="D1240" s="381" t="s">
        <v>46</v>
      </c>
      <c r="E1240" s="383">
        <v>82.53</v>
      </c>
      <c r="F1240" s="383">
        <v>5.98</v>
      </c>
      <c r="G1240" s="383">
        <v>88.51</v>
      </c>
    </row>
    <row r="1241" spans="1:7" s="352" customFormat="1" x14ac:dyDescent="0.2">
      <c r="A1241" s="384" t="s">
        <v>3942</v>
      </c>
      <c r="B1241" s="385" t="s">
        <v>801</v>
      </c>
      <c r="C1241" s="384"/>
      <c r="D1241" s="386"/>
      <c r="E1241" s="387"/>
      <c r="F1241" s="387"/>
      <c r="G1241" s="387"/>
    </row>
    <row r="1242" spans="1:7" s="352" customFormat="1" ht="25.5" x14ac:dyDescent="0.2">
      <c r="A1242" s="378" t="s">
        <v>3943</v>
      </c>
      <c r="B1242" s="379"/>
      <c r="C1242" s="378" t="s">
        <v>802</v>
      </c>
      <c r="D1242" s="381" t="s">
        <v>28</v>
      </c>
      <c r="E1242" s="383">
        <v>145.41</v>
      </c>
      <c r="F1242" s="383">
        <v>41.29</v>
      </c>
      <c r="G1242" s="383">
        <v>186.7</v>
      </c>
    </row>
    <row r="1243" spans="1:7" s="352" customFormat="1" x14ac:dyDescent="0.2">
      <c r="A1243" s="378" t="s">
        <v>3944</v>
      </c>
      <c r="B1243" s="379"/>
      <c r="C1243" s="378" t="s">
        <v>3945</v>
      </c>
      <c r="D1243" s="381" t="s">
        <v>6</v>
      </c>
      <c r="E1243" s="383">
        <v>296.22000000000003</v>
      </c>
      <c r="F1243" s="383">
        <v>83.79</v>
      </c>
      <c r="G1243" s="383">
        <v>380.01</v>
      </c>
    </row>
    <row r="1244" spans="1:7" s="352" customFormat="1" x14ac:dyDescent="0.2">
      <c r="A1244" s="378" t="s">
        <v>3946</v>
      </c>
      <c r="B1244" s="379"/>
      <c r="C1244" s="378" t="s">
        <v>3947</v>
      </c>
      <c r="D1244" s="381" t="s">
        <v>6</v>
      </c>
      <c r="E1244" s="383">
        <v>294.38</v>
      </c>
      <c r="F1244" s="383">
        <v>83.79</v>
      </c>
      <c r="G1244" s="383">
        <v>378.17</v>
      </c>
    </row>
    <row r="1245" spans="1:7" s="352" customFormat="1" x14ac:dyDescent="0.2">
      <c r="A1245" s="378" t="s">
        <v>3948</v>
      </c>
      <c r="B1245" s="379"/>
      <c r="C1245" s="378" t="s">
        <v>3949</v>
      </c>
      <c r="D1245" s="381" t="s">
        <v>6</v>
      </c>
      <c r="E1245" s="383">
        <v>299.31</v>
      </c>
      <c r="F1245" s="383">
        <v>83.79</v>
      </c>
      <c r="G1245" s="383">
        <v>383.1</v>
      </c>
    </row>
    <row r="1246" spans="1:7" s="352" customFormat="1" x14ac:dyDescent="0.2">
      <c r="A1246" s="378" t="s">
        <v>3950</v>
      </c>
      <c r="B1246" s="379"/>
      <c r="C1246" s="378" t="s">
        <v>3951</v>
      </c>
      <c r="D1246" s="381" t="s">
        <v>6</v>
      </c>
      <c r="E1246" s="383">
        <v>313.54000000000002</v>
      </c>
      <c r="F1246" s="383">
        <v>83.79</v>
      </c>
      <c r="G1246" s="383">
        <v>397.33</v>
      </c>
    </row>
    <row r="1247" spans="1:7" s="352" customFormat="1" ht="25.5" x14ac:dyDescent="0.2">
      <c r="A1247" s="378" t="s">
        <v>3952</v>
      </c>
      <c r="B1247" s="379"/>
      <c r="C1247" s="378" t="s">
        <v>803</v>
      </c>
      <c r="D1247" s="381" t="s">
        <v>6</v>
      </c>
      <c r="E1247" s="383">
        <v>442.71</v>
      </c>
      <c r="F1247" s="383">
        <v>83.79</v>
      </c>
      <c r="G1247" s="383">
        <v>526.5</v>
      </c>
    </row>
    <row r="1248" spans="1:7" s="352" customFormat="1" ht="25.5" x14ac:dyDescent="0.2">
      <c r="A1248" s="378" t="s">
        <v>3953</v>
      </c>
      <c r="B1248" s="379"/>
      <c r="C1248" s="378" t="s">
        <v>3954</v>
      </c>
      <c r="D1248" s="381" t="s">
        <v>6</v>
      </c>
      <c r="E1248" s="383">
        <v>513.21</v>
      </c>
      <c r="F1248" s="383">
        <v>104.73</v>
      </c>
      <c r="G1248" s="383">
        <v>617.94000000000005</v>
      </c>
    </row>
    <row r="1249" spans="1:7" s="352" customFormat="1" ht="25.5" x14ac:dyDescent="0.2">
      <c r="A1249" s="378" t="s">
        <v>3955</v>
      </c>
      <c r="B1249" s="379"/>
      <c r="C1249" s="378" t="s">
        <v>3956</v>
      </c>
      <c r="D1249" s="381" t="s">
        <v>6</v>
      </c>
      <c r="E1249" s="383">
        <v>526.16999999999996</v>
      </c>
      <c r="F1249" s="383">
        <v>121.19</v>
      </c>
      <c r="G1249" s="383">
        <v>647.36</v>
      </c>
    </row>
    <row r="1250" spans="1:7" ht="25.5" x14ac:dyDescent="0.2">
      <c r="A1250" s="378" t="s">
        <v>3957</v>
      </c>
      <c r="B1250" s="379"/>
      <c r="C1250" s="378" t="s">
        <v>3958</v>
      </c>
      <c r="D1250" s="381" t="s">
        <v>6</v>
      </c>
      <c r="E1250" s="383">
        <v>189.37</v>
      </c>
      <c r="F1250" s="383">
        <v>41.89</v>
      </c>
      <c r="G1250" s="383">
        <v>231.26</v>
      </c>
    </row>
    <row r="1251" spans="1:7" s="352" customFormat="1" ht="25.5" x14ac:dyDescent="0.2">
      <c r="A1251" s="378" t="s">
        <v>3959</v>
      </c>
      <c r="B1251" s="379"/>
      <c r="C1251" s="378" t="s">
        <v>3960</v>
      </c>
      <c r="D1251" s="381" t="s">
        <v>6</v>
      </c>
      <c r="E1251" s="383">
        <v>192.46</v>
      </c>
      <c r="F1251" s="383">
        <v>41.89</v>
      </c>
      <c r="G1251" s="383">
        <v>234.35</v>
      </c>
    </row>
    <row r="1252" spans="1:7" s="352" customFormat="1" ht="25.5" x14ac:dyDescent="0.2">
      <c r="A1252" s="378" t="s">
        <v>3961</v>
      </c>
      <c r="B1252" s="379"/>
      <c r="C1252" s="378" t="s">
        <v>3962</v>
      </c>
      <c r="D1252" s="381" t="s">
        <v>6</v>
      </c>
      <c r="E1252" s="383">
        <v>206.69</v>
      </c>
      <c r="F1252" s="383">
        <v>41.89</v>
      </c>
      <c r="G1252" s="383">
        <v>248.58</v>
      </c>
    </row>
    <row r="1253" spans="1:7" s="352" customFormat="1" x14ac:dyDescent="0.2">
      <c r="A1253" s="378" t="s">
        <v>3963</v>
      </c>
      <c r="B1253" s="379"/>
      <c r="C1253" s="378" t="s">
        <v>3964</v>
      </c>
      <c r="D1253" s="381" t="s">
        <v>6</v>
      </c>
      <c r="E1253" s="383">
        <v>263.64</v>
      </c>
      <c r="F1253" s="383">
        <v>41.89</v>
      </c>
      <c r="G1253" s="383">
        <v>305.52999999999997</v>
      </c>
    </row>
    <row r="1254" spans="1:7" s="352" customFormat="1" x14ac:dyDescent="0.2">
      <c r="A1254" s="378" t="s">
        <v>3965</v>
      </c>
      <c r="B1254" s="379"/>
      <c r="C1254" s="378" t="s">
        <v>3966</v>
      </c>
      <c r="D1254" s="381" t="s">
        <v>6</v>
      </c>
      <c r="E1254" s="383">
        <v>266.73</v>
      </c>
      <c r="F1254" s="383">
        <v>41.89</v>
      </c>
      <c r="G1254" s="383">
        <v>308.62</v>
      </c>
    </row>
    <row r="1255" spans="1:7" s="352" customFormat="1" x14ac:dyDescent="0.2">
      <c r="A1255" s="378" t="s">
        <v>3967</v>
      </c>
      <c r="B1255" s="379"/>
      <c r="C1255" s="378" t="s">
        <v>3968</v>
      </c>
      <c r="D1255" s="381" t="s">
        <v>6</v>
      </c>
      <c r="E1255" s="383">
        <v>339.56</v>
      </c>
      <c r="F1255" s="383">
        <v>77.8</v>
      </c>
      <c r="G1255" s="383">
        <v>417.36</v>
      </c>
    </row>
    <row r="1256" spans="1:7" s="352" customFormat="1" x14ac:dyDescent="0.2">
      <c r="A1256" s="378" t="s">
        <v>3969</v>
      </c>
      <c r="B1256" s="379"/>
      <c r="C1256" s="378" t="s">
        <v>3970</v>
      </c>
      <c r="D1256" s="381" t="s">
        <v>6</v>
      </c>
      <c r="E1256" s="383">
        <v>348.78</v>
      </c>
      <c r="F1256" s="383">
        <v>77.8</v>
      </c>
      <c r="G1256" s="383">
        <v>426.58</v>
      </c>
    </row>
    <row r="1257" spans="1:7" s="352" customFormat="1" x14ac:dyDescent="0.2">
      <c r="A1257" s="378" t="s">
        <v>3971</v>
      </c>
      <c r="B1257" s="379"/>
      <c r="C1257" s="378" t="s">
        <v>3972</v>
      </c>
      <c r="D1257" s="381" t="s">
        <v>6</v>
      </c>
      <c r="E1257" s="383">
        <v>367.29</v>
      </c>
      <c r="F1257" s="383">
        <v>77.8</v>
      </c>
      <c r="G1257" s="383">
        <v>445.09</v>
      </c>
    </row>
    <row r="1258" spans="1:7" s="352" customFormat="1" ht="25.5" x14ac:dyDescent="0.2">
      <c r="A1258" s="378" t="s">
        <v>3973</v>
      </c>
      <c r="B1258" s="379"/>
      <c r="C1258" s="378" t="s">
        <v>3974</v>
      </c>
      <c r="D1258" s="381" t="s">
        <v>6</v>
      </c>
      <c r="E1258" s="383">
        <v>488.3</v>
      </c>
      <c r="F1258" s="383">
        <v>101.74</v>
      </c>
      <c r="G1258" s="383">
        <v>590.04</v>
      </c>
    </row>
    <row r="1259" spans="1:7" s="352" customFormat="1" ht="25.5" x14ac:dyDescent="0.2">
      <c r="A1259" s="378" t="s">
        <v>3975</v>
      </c>
      <c r="B1259" s="379"/>
      <c r="C1259" s="378" t="s">
        <v>3976</v>
      </c>
      <c r="D1259" s="381" t="s">
        <v>6</v>
      </c>
      <c r="E1259" s="383">
        <v>511.62</v>
      </c>
      <c r="F1259" s="383">
        <v>101.74</v>
      </c>
      <c r="G1259" s="383">
        <v>613.36</v>
      </c>
    </row>
    <row r="1260" spans="1:7" s="352" customFormat="1" x14ac:dyDescent="0.2">
      <c r="A1260" s="378" t="s">
        <v>3977</v>
      </c>
      <c r="B1260" s="379"/>
      <c r="C1260" s="378" t="s">
        <v>3978</v>
      </c>
      <c r="D1260" s="381" t="s">
        <v>6</v>
      </c>
      <c r="E1260" s="383">
        <v>298.27</v>
      </c>
      <c r="F1260" s="383">
        <v>41.89</v>
      </c>
      <c r="G1260" s="383">
        <v>340.16</v>
      </c>
    </row>
    <row r="1261" spans="1:7" s="352" customFormat="1" x14ac:dyDescent="0.2">
      <c r="A1261" s="378" t="s">
        <v>3979</v>
      </c>
      <c r="B1261" s="379"/>
      <c r="C1261" s="378" t="s">
        <v>3980</v>
      </c>
      <c r="D1261" s="381" t="s">
        <v>6</v>
      </c>
      <c r="E1261" s="383">
        <v>337.11</v>
      </c>
      <c r="F1261" s="383">
        <v>41.89</v>
      </c>
      <c r="G1261" s="383">
        <v>379</v>
      </c>
    </row>
    <row r="1262" spans="1:7" s="352" customFormat="1" ht="25.5" x14ac:dyDescent="0.2">
      <c r="A1262" s="378" t="s">
        <v>3981</v>
      </c>
      <c r="B1262" s="379"/>
      <c r="C1262" s="378" t="s">
        <v>7445</v>
      </c>
      <c r="D1262" s="381" t="s">
        <v>6</v>
      </c>
      <c r="E1262" s="383">
        <v>600.78</v>
      </c>
      <c r="F1262" s="383">
        <v>104.73</v>
      </c>
      <c r="G1262" s="383">
        <v>705.51</v>
      </c>
    </row>
    <row r="1263" spans="1:7" s="352" customFormat="1" x14ac:dyDescent="0.2">
      <c r="A1263" s="384" t="s">
        <v>3982</v>
      </c>
      <c r="B1263" s="385" t="s">
        <v>804</v>
      </c>
      <c r="C1263" s="384"/>
      <c r="D1263" s="386"/>
      <c r="E1263" s="387"/>
      <c r="F1263" s="387"/>
      <c r="G1263" s="387"/>
    </row>
    <row r="1264" spans="1:7" s="352" customFormat="1" ht="38.25" x14ac:dyDescent="0.2">
      <c r="A1264" s="378" t="s">
        <v>3983</v>
      </c>
      <c r="B1264" s="379"/>
      <c r="C1264" s="378" t="s">
        <v>805</v>
      </c>
      <c r="D1264" s="381" t="s">
        <v>28</v>
      </c>
      <c r="E1264" s="383">
        <v>146.16</v>
      </c>
      <c r="F1264" s="383">
        <v>41.29</v>
      </c>
      <c r="G1264" s="383">
        <v>187.45</v>
      </c>
    </row>
    <row r="1265" spans="1:7" ht="25.5" x14ac:dyDescent="0.2">
      <c r="A1265" s="378" t="s">
        <v>3984</v>
      </c>
      <c r="B1265" s="379"/>
      <c r="C1265" s="378" t="s">
        <v>3985</v>
      </c>
      <c r="D1265" s="381" t="s">
        <v>6</v>
      </c>
      <c r="E1265" s="383">
        <v>295.61</v>
      </c>
      <c r="F1265" s="383">
        <v>83.79</v>
      </c>
      <c r="G1265" s="383">
        <v>379.4</v>
      </c>
    </row>
    <row r="1266" spans="1:7" s="352" customFormat="1" ht="25.5" x14ac:dyDescent="0.2">
      <c r="A1266" s="378" t="s">
        <v>3986</v>
      </c>
      <c r="B1266" s="379"/>
      <c r="C1266" s="378" t="s">
        <v>3987</v>
      </c>
      <c r="D1266" s="381" t="s">
        <v>6</v>
      </c>
      <c r="E1266" s="383">
        <v>297.31</v>
      </c>
      <c r="F1266" s="383">
        <v>83.79</v>
      </c>
      <c r="G1266" s="383">
        <v>381.1</v>
      </c>
    </row>
    <row r="1267" spans="1:7" s="352" customFormat="1" ht="25.5" x14ac:dyDescent="0.2">
      <c r="A1267" s="378" t="s">
        <v>3988</v>
      </c>
      <c r="B1267" s="379"/>
      <c r="C1267" s="378" t="s">
        <v>3989</v>
      </c>
      <c r="D1267" s="381" t="s">
        <v>6</v>
      </c>
      <c r="E1267" s="383">
        <v>314.8</v>
      </c>
      <c r="F1267" s="383">
        <v>83.79</v>
      </c>
      <c r="G1267" s="383">
        <v>398.59</v>
      </c>
    </row>
    <row r="1268" spans="1:7" s="352" customFormat="1" x14ac:dyDescent="0.2">
      <c r="A1268" s="384" t="s">
        <v>3990</v>
      </c>
      <c r="B1268" s="385" t="s">
        <v>7166</v>
      </c>
      <c r="C1268" s="384"/>
      <c r="D1268" s="386"/>
      <c r="E1268" s="387"/>
      <c r="F1268" s="387"/>
      <c r="G1268" s="387"/>
    </row>
    <row r="1269" spans="1:7" s="352" customFormat="1" ht="38.25" x14ac:dyDescent="0.2">
      <c r="A1269" s="378" t="s">
        <v>3991</v>
      </c>
      <c r="B1269" s="379"/>
      <c r="C1269" s="378" t="s">
        <v>3992</v>
      </c>
      <c r="D1269" s="381" t="s">
        <v>6</v>
      </c>
      <c r="E1269" s="383">
        <v>467.3</v>
      </c>
      <c r="F1269" s="383">
        <v>0</v>
      </c>
      <c r="G1269" s="383">
        <v>467.3</v>
      </c>
    </row>
    <row r="1270" spans="1:7" s="352" customFormat="1" x14ac:dyDescent="0.2">
      <c r="A1270" s="384" t="s">
        <v>3993</v>
      </c>
      <c r="B1270" s="385" t="s">
        <v>7167</v>
      </c>
      <c r="C1270" s="384"/>
      <c r="D1270" s="386"/>
      <c r="E1270" s="387"/>
      <c r="F1270" s="387"/>
      <c r="G1270" s="387"/>
    </row>
    <row r="1271" spans="1:7" s="352" customFormat="1" ht="51" x14ac:dyDescent="0.2">
      <c r="A1271" s="378" t="s">
        <v>3994</v>
      </c>
      <c r="B1271" s="379"/>
      <c r="C1271" s="378" t="s">
        <v>3995</v>
      </c>
      <c r="D1271" s="381" t="s">
        <v>6</v>
      </c>
      <c r="E1271" s="383">
        <v>467.3</v>
      </c>
      <c r="F1271" s="383">
        <v>0</v>
      </c>
      <c r="G1271" s="383">
        <v>467.3</v>
      </c>
    </row>
    <row r="1272" spans="1:7" s="352" customFormat="1" ht="51" x14ac:dyDescent="0.2">
      <c r="A1272" s="378" t="s">
        <v>3996</v>
      </c>
      <c r="B1272" s="379"/>
      <c r="C1272" s="378" t="s">
        <v>3997</v>
      </c>
      <c r="D1272" s="381" t="s">
        <v>6</v>
      </c>
      <c r="E1272" s="383">
        <v>474.68</v>
      </c>
      <c r="F1272" s="383">
        <v>0</v>
      </c>
      <c r="G1272" s="383">
        <v>474.68</v>
      </c>
    </row>
    <row r="1273" spans="1:7" s="352" customFormat="1" ht="51" x14ac:dyDescent="0.2">
      <c r="A1273" s="378" t="s">
        <v>3998</v>
      </c>
      <c r="B1273" s="379"/>
      <c r="C1273" s="378" t="s">
        <v>3999</v>
      </c>
      <c r="D1273" s="381" t="s">
        <v>6</v>
      </c>
      <c r="E1273" s="383">
        <v>472.63</v>
      </c>
      <c r="F1273" s="383">
        <v>0</v>
      </c>
      <c r="G1273" s="383">
        <v>472.63</v>
      </c>
    </row>
    <row r="1274" spans="1:7" s="352" customFormat="1" ht="63.75" x14ac:dyDescent="0.2">
      <c r="A1274" s="378" t="s">
        <v>4000</v>
      </c>
      <c r="B1274" s="379"/>
      <c r="C1274" s="378" t="s">
        <v>4001</v>
      </c>
      <c r="D1274" s="381" t="s">
        <v>6</v>
      </c>
      <c r="E1274" s="383">
        <v>492.63</v>
      </c>
      <c r="F1274" s="383">
        <v>0</v>
      </c>
      <c r="G1274" s="383">
        <v>492.63</v>
      </c>
    </row>
    <row r="1275" spans="1:7" s="352" customFormat="1" ht="63.75" x14ac:dyDescent="0.2">
      <c r="A1275" s="378" t="s">
        <v>4002</v>
      </c>
      <c r="B1275" s="379"/>
      <c r="C1275" s="378" t="s">
        <v>4003</v>
      </c>
      <c r="D1275" s="381" t="s">
        <v>6</v>
      </c>
      <c r="E1275" s="383">
        <v>480.01</v>
      </c>
      <c r="F1275" s="383">
        <v>0</v>
      </c>
      <c r="G1275" s="383">
        <v>480.01</v>
      </c>
    </row>
    <row r="1276" spans="1:7" s="352" customFormat="1" ht="76.5" x14ac:dyDescent="0.2">
      <c r="A1276" s="378" t="s">
        <v>4004</v>
      </c>
      <c r="B1276" s="379"/>
      <c r="C1276" s="378" t="s">
        <v>4005</v>
      </c>
      <c r="D1276" s="381" t="s">
        <v>6</v>
      </c>
      <c r="E1276" s="383">
        <v>619.44000000000005</v>
      </c>
      <c r="F1276" s="383">
        <v>0</v>
      </c>
      <c r="G1276" s="383">
        <v>619.44000000000005</v>
      </c>
    </row>
    <row r="1277" spans="1:7" s="352" customFormat="1" x14ac:dyDescent="0.2">
      <c r="A1277" s="384" t="s">
        <v>4006</v>
      </c>
      <c r="B1277" s="385" t="s">
        <v>4007</v>
      </c>
      <c r="C1277" s="384"/>
      <c r="D1277" s="386"/>
      <c r="E1277" s="387"/>
      <c r="F1277" s="387"/>
      <c r="G1277" s="387"/>
    </row>
    <row r="1278" spans="1:7" s="352" customFormat="1" x14ac:dyDescent="0.2">
      <c r="A1278" s="378" t="s">
        <v>4008</v>
      </c>
      <c r="B1278" s="379"/>
      <c r="C1278" s="378" t="s">
        <v>806</v>
      </c>
      <c r="D1278" s="381" t="s">
        <v>6</v>
      </c>
      <c r="E1278" s="383">
        <v>1.65</v>
      </c>
      <c r="F1278" s="383">
        <v>38.9</v>
      </c>
      <c r="G1278" s="383">
        <v>40.549999999999997</v>
      </c>
    </row>
    <row r="1279" spans="1:7" s="352" customFormat="1" x14ac:dyDescent="0.2">
      <c r="A1279" s="378" t="s">
        <v>4009</v>
      </c>
      <c r="B1279" s="379"/>
      <c r="C1279" s="378" t="s">
        <v>807</v>
      </c>
      <c r="D1279" s="381" t="s">
        <v>6</v>
      </c>
      <c r="E1279" s="383">
        <v>0</v>
      </c>
      <c r="F1279" s="383">
        <v>47.87</v>
      </c>
      <c r="G1279" s="383">
        <v>47.87</v>
      </c>
    </row>
    <row r="1280" spans="1:7" s="352" customFormat="1" x14ac:dyDescent="0.2">
      <c r="A1280" s="378" t="s">
        <v>4010</v>
      </c>
      <c r="B1280" s="379"/>
      <c r="C1280" s="378" t="s">
        <v>808</v>
      </c>
      <c r="D1280" s="381" t="s">
        <v>46</v>
      </c>
      <c r="E1280" s="383">
        <v>0</v>
      </c>
      <c r="F1280" s="383">
        <v>1.49</v>
      </c>
      <c r="G1280" s="383">
        <v>1.49</v>
      </c>
    </row>
    <row r="1281" spans="1:7" s="352" customFormat="1" x14ac:dyDescent="0.2">
      <c r="A1281" s="378" t="s">
        <v>4011</v>
      </c>
      <c r="B1281" s="379"/>
      <c r="C1281" s="378" t="s">
        <v>809</v>
      </c>
      <c r="D1281" s="381" t="s">
        <v>46</v>
      </c>
      <c r="E1281" s="383">
        <v>28.48</v>
      </c>
      <c r="F1281" s="383">
        <v>8.98</v>
      </c>
      <c r="G1281" s="383">
        <v>37.46</v>
      </c>
    </row>
    <row r="1282" spans="1:7" s="352" customFormat="1" ht="25.5" x14ac:dyDescent="0.2">
      <c r="A1282" s="378" t="s">
        <v>4012</v>
      </c>
      <c r="B1282" s="379"/>
      <c r="C1282" s="378" t="s">
        <v>810</v>
      </c>
      <c r="D1282" s="381" t="s">
        <v>28</v>
      </c>
      <c r="E1282" s="383">
        <v>911.39</v>
      </c>
      <c r="F1282" s="383">
        <v>119.68</v>
      </c>
      <c r="G1282" s="383">
        <v>1031.07</v>
      </c>
    </row>
    <row r="1283" spans="1:7" s="352" customFormat="1" x14ac:dyDescent="0.2">
      <c r="A1283" s="378" t="s">
        <v>4013</v>
      </c>
      <c r="B1283" s="379"/>
      <c r="C1283" s="378" t="s">
        <v>811</v>
      </c>
      <c r="D1283" s="381" t="s">
        <v>46</v>
      </c>
      <c r="E1283" s="383">
        <v>3.25</v>
      </c>
      <c r="F1283" s="383">
        <v>1.49</v>
      </c>
      <c r="G1283" s="383">
        <v>4.74</v>
      </c>
    </row>
    <row r="1284" spans="1:7" s="352" customFormat="1" ht="25.5" x14ac:dyDescent="0.2">
      <c r="A1284" s="378" t="s">
        <v>4014</v>
      </c>
      <c r="B1284" s="379"/>
      <c r="C1284" s="378" t="s">
        <v>812</v>
      </c>
      <c r="D1284" s="381" t="s">
        <v>6</v>
      </c>
      <c r="E1284" s="383">
        <v>226.72</v>
      </c>
      <c r="F1284" s="383">
        <v>0</v>
      </c>
      <c r="G1284" s="383">
        <v>226.72</v>
      </c>
    </row>
    <row r="1285" spans="1:7" s="352" customFormat="1" x14ac:dyDescent="0.2">
      <c r="A1285" s="378" t="s">
        <v>4015</v>
      </c>
      <c r="B1285" s="379"/>
      <c r="C1285" s="378" t="s">
        <v>813</v>
      </c>
      <c r="D1285" s="381" t="s">
        <v>28</v>
      </c>
      <c r="E1285" s="383">
        <v>525.37</v>
      </c>
      <c r="F1285" s="383">
        <v>14.97</v>
      </c>
      <c r="G1285" s="383">
        <v>540.34</v>
      </c>
    </row>
    <row r="1286" spans="1:7" s="352" customFormat="1" ht="25.5" x14ac:dyDescent="0.2">
      <c r="A1286" s="378" t="s">
        <v>4016</v>
      </c>
      <c r="B1286" s="379"/>
      <c r="C1286" s="378" t="s">
        <v>814</v>
      </c>
      <c r="D1286" s="381" t="s">
        <v>28</v>
      </c>
      <c r="E1286" s="383">
        <v>117.7</v>
      </c>
      <c r="F1286" s="383">
        <v>14.97</v>
      </c>
      <c r="G1286" s="383">
        <v>132.66999999999999</v>
      </c>
    </row>
    <row r="1287" spans="1:7" ht="25.5" x14ac:dyDescent="0.2">
      <c r="A1287" s="378" t="s">
        <v>4017</v>
      </c>
      <c r="B1287" s="379"/>
      <c r="C1287" s="378" t="s">
        <v>815</v>
      </c>
      <c r="D1287" s="381" t="s">
        <v>28</v>
      </c>
      <c r="E1287" s="383">
        <v>531.24</v>
      </c>
      <c r="F1287" s="383">
        <v>14.97</v>
      </c>
      <c r="G1287" s="383">
        <v>546.21</v>
      </c>
    </row>
    <row r="1288" spans="1:7" s="352" customFormat="1" x14ac:dyDescent="0.2">
      <c r="A1288" s="378" t="s">
        <v>4018</v>
      </c>
      <c r="B1288" s="379"/>
      <c r="C1288" s="378" t="s">
        <v>8276</v>
      </c>
      <c r="D1288" s="381" t="s">
        <v>6</v>
      </c>
      <c r="E1288" s="383">
        <v>125.47</v>
      </c>
      <c r="F1288" s="383">
        <v>44.89</v>
      </c>
      <c r="G1288" s="383">
        <v>170.36</v>
      </c>
    </row>
    <row r="1289" spans="1:7" s="352" customFormat="1" x14ac:dyDescent="0.2">
      <c r="A1289" s="378" t="s">
        <v>4019</v>
      </c>
      <c r="B1289" s="379"/>
      <c r="C1289" s="378" t="s">
        <v>8277</v>
      </c>
      <c r="D1289" s="381" t="s">
        <v>6</v>
      </c>
      <c r="E1289" s="383">
        <v>123.63</v>
      </c>
      <c r="F1289" s="383">
        <v>44.89</v>
      </c>
      <c r="G1289" s="383">
        <v>168.52</v>
      </c>
    </row>
    <row r="1290" spans="1:7" s="352" customFormat="1" x14ac:dyDescent="0.2">
      <c r="A1290" s="378" t="s">
        <v>4020</v>
      </c>
      <c r="B1290" s="379"/>
      <c r="C1290" s="378" t="s">
        <v>8278</v>
      </c>
      <c r="D1290" s="381" t="s">
        <v>6</v>
      </c>
      <c r="E1290" s="383">
        <v>128.56</v>
      </c>
      <c r="F1290" s="383">
        <v>44.89</v>
      </c>
      <c r="G1290" s="383">
        <v>173.45</v>
      </c>
    </row>
    <row r="1291" spans="1:7" s="352" customFormat="1" x14ac:dyDescent="0.2">
      <c r="A1291" s="378" t="s">
        <v>4021</v>
      </c>
      <c r="B1291" s="379"/>
      <c r="C1291" s="378" t="s">
        <v>8279</v>
      </c>
      <c r="D1291" s="381" t="s">
        <v>6</v>
      </c>
      <c r="E1291" s="383">
        <v>142.79</v>
      </c>
      <c r="F1291" s="383">
        <v>44.89</v>
      </c>
      <c r="G1291" s="383">
        <v>187.68</v>
      </c>
    </row>
    <row r="1292" spans="1:7" ht="38.25" x14ac:dyDescent="0.2">
      <c r="A1292" s="378" t="s">
        <v>4022</v>
      </c>
      <c r="B1292" s="379"/>
      <c r="C1292" s="378" t="s">
        <v>8280</v>
      </c>
      <c r="D1292" s="381" t="s">
        <v>6</v>
      </c>
      <c r="E1292" s="383">
        <v>740.87</v>
      </c>
      <c r="F1292" s="383">
        <v>44.89</v>
      </c>
      <c r="G1292" s="383">
        <v>785.76</v>
      </c>
    </row>
    <row r="1293" spans="1:7" s="352" customFormat="1" ht="38.25" x14ac:dyDescent="0.2">
      <c r="A1293" s="378" t="s">
        <v>4023</v>
      </c>
      <c r="B1293" s="379"/>
      <c r="C1293" s="378" t="s">
        <v>8281</v>
      </c>
      <c r="D1293" s="381" t="s">
        <v>6</v>
      </c>
      <c r="E1293" s="383">
        <v>814.48</v>
      </c>
      <c r="F1293" s="383">
        <v>44.89</v>
      </c>
      <c r="G1293" s="383">
        <v>859.37</v>
      </c>
    </row>
    <row r="1294" spans="1:7" ht="38.25" x14ac:dyDescent="0.2">
      <c r="A1294" s="378" t="s">
        <v>4024</v>
      </c>
      <c r="B1294" s="379"/>
      <c r="C1294" s="378" t="s">
        <v>8282</v>
      </c>
      <c r="D1294" s="381" t="s">
        <v>6</v>
      </c>
      <c r="E1294" s="383">
        <v>754.49</v>
      </c>
      <c r="F1294" s="383">
        <v>44.89</v>
      </c>
      <c r="G1294" s="383">
        <v>799.38</v>
      </c>
    </row>
    <row r="1295" spans="1:7" s="352" customFormat="1" ht="25.5" x14ac:dyDescent="0.2">
      <c r="A1295" s="378" t="s">
        <v>4025</v>
      </c>
      <c r="B1295" s="379"/>
      <c r="C1295" s="378" t="s">
        <v>816</v>
      </c>
      <c r="D1295" s="381" t="s">
        <v>28</v>
      </c>
      <c r="E1295" s="383">
        <v>472.56</v>
      </c>
      <c r="F1295" s="383">
        <v>44.89</v>
      </c>
      <c r="G1295" s="383">
        <v>517.45000000000005</v>
      </c>
    </row>
    <row r="1296" spans="1:7" s="352" customFormat="1" x14ac:dyDescent="0.2">
      <c r="A1296" s="388" t="s">
        <v>4026</v>
      </c>
      <c r="B1296" s="388" t="s">
        <v>4027</v>
      </c>
      <c r="C1296" s="389"/>
      <c r="D1296" s="390"/>
      <c r="E1296" s="391"/>
      <c r="F1296" s="391"/>
      <c r="G1296" s="391"/>
    </row>
    <row r="1297" spans="1:7" s="352" customFormat="1" x14ac:dyDescent="0.2">
      <c r="A1297" s="369" t="s">
        <v>4028</v>
      </c>
      <c r="B1297" s="369" t="s">
        <v>817</v>
      </c>
      <c r="C1297" s="370"/>
      <c r="D1297" s="392"/>
      <c r="E1297" s="393"/>
      <c r="F1297" s="393"/>
      <c r="G1297" s="393"/>
    </row>
    <row r="1298" spans="1:7" s="352" customFormat="1" x14ac:dyDescent="0.2">
      <c r="A1298" s="378" t="s">
        <v>4029</v>
      </c>
      <c r="B1298" s="379"/>
      <c r="C1298" s="378" t="s">
        <v>818</v>
      </c>
      <c r="D1298" s="381" t="s">
        <v>28</v>
      </c>
      <c r="E1298" s="383">
        <v>634.86</v>
      </c>
      <c r="F1298" s="383">
        <v>19</v>
      </c>
      <c r="G1298" s="383">
        <v>653.86</v>
      </c>
    </row>
    <row r="1299" spans="1:7" s="352" customFormat="1" x14ac:dyDescent="0.2">
      <c r="A1299" s="378" t="s">
        <v>4030</v>
      </c>
      <c r="B1299" s="379"/>
      <c r="C1299" s="378" t="s">
        <v>819</v>
      </c>
      <c r="D1299" s="381" t="s">
        <v>28</v>
      </c>
      <c r="E1299" s="383">
        <v>536.64</v>
      </c>
      <c r="F1299" s="383">
        <v>19</v>
      </c>
      <c r="G1299" s="383">
        <v>555.64</v>
      </c>
    </row>
    <row r="1300" spans="1:7" s="352" customFormat="1" x14ac:dyDescent="0.2">
      <c r="A1300" s="378" t="s">
        <v>4031</v>
      </c>
      <c r="B1300" s="379"/>
      <c r="C1300" s="378" t="s">
        <v>820</v>
      </c>
      <c r="D1300" s="381" t="s">
        <v>28</v>
      </c>
      <c r="E1300" s="383">
        <v>745.6</v>
      </c>
      <c r="F1300" s="383">
        <v>19</v>
      </c>
      <c r="G1300" s="383">
        <v>764.6</v>
      </c>
    </row>
    <row r="1301" spans="1:7" x14ac:dyDescent="0.2">
      <c r="A1301" s="378" t="s">
        <v>4032</v>
      </c>
      <c r="B1301" s="379"/>
      <c r="C1301" s="378" t="s">
        <v>821</v>
      </c>
      <c r="D1301" s="381" t="s">
        <v>28</v>
      </c>
      <c r="E1301" s="383">
        <v>210.4</v>
      </c>
      <c r="F1301" s="383">
        <v>19</v>
      </c>
      <c r="G1301" s="383">
        <v>229.4</v>
      </c>
    </row>
    <row r="1302" spans="1:7" s="352" customFormat="1" ht="25.5" x14ac:dyDescent="0.2">
      <c r="A1302" s="378" t="s">
        <v>4033</v>
      </c>
      <c r="B1302" s="379"/>
      <c r="C1302" s="378" t="s">
        <v>822</v>
      </c>
      <c r="D1302" s="381" t="s">
        <v>28</v>
      </c>
      <c r="E1302" s="383">
        <v>542.46</v>
      </c>
      <c r="F1302" s="383">
        <v>19</v>
      </c>
      <c r="G1302" s="383">
        <v>561.46</v>
      </c>
    </row>
    <row r="1303" spans="1:7" s="352" customFormat="1" ht="25.5" x14ac:dyDescent="0.2">
      <c r="A1303" s="378" t="s">
        <v>4034</v>
      </c>
      <c r="B1303" s="379"/>
      <c r="C1303" s="378" t="s">
        <v>823</v>
      </c>
      <c r="D1303" s="381" t="s">
        <v>28</v>
      </c>
      <c r="E1303" s="383">
        <v>343.45</v>
      </c>
      <c r="F1303" s="383">
        <v>19</v>
      </c>
      <c r="G1303" s="383">
        <v>362.45</v>
      </c>
    </row>
    <row r="1304" spans="1:7" s="352" customFormat="1" x14ac:dyDescent="0.2">
      <c r="A1304" s="378" t="s">
        <v>4035</v>
      </c>
      <c r="B1304" s="379"/>
      <c r="C1304" s="378" t="s">
        <v>824</v>
      </c>
      <c r="D1304" s="381" t="s">
        <v>28</v>
      </c>
      <c r="E1304" s="383">
        <v>609.97</v>
      </c>
      <c r="F1304" s="383">
        <v>19</v>
      </c>
      <c r="G1304" s="383">
        <v>628.97</v>
      </c>
    </row>
    <row r="1305" spans="1:7" s="352" customFormat="1" ht="38.25" x14ac:dyDescent="0.2">
      <c r="A1305" s="378" t="s">
        <v>4036</v>
      </c>
      <c r="B1305" s="379"/>
      <c r="C1305" s="378" t="s">
        <v>825</v>
      </c>
      <c r="D1305" s="381" t="s">
        <v>28</v>
      </c>
      <c r="E1305" s="383">
        <v>182.22</v>
      </c>
      <c r="F1305" s="383">
        <v>0</v>
      </c>
      <c r="G1305" s="383">
        <v>182.22</v>
      </c>
    </row>
    <row r="1306" spans="1:7" s="352" customFormat="1" ht="38.25" x14ac:dyDescent="0.2">
      <c r="A1306" s="378" t="s">
        <v>4037</v>
      </c>
      <c r="B1306" s="379"/>
      <c r="C1306" s="378" t="s">
        <v>7446</v>
      </c>
      <c r="D1306" s="381" t="s">
        <v>28</v>
      </c>
      <c r="E1306" s="383">
        <v>305.93</v>
      </c>
      <c r="F1306" s="383">
        <v>18.28</v>
      </c>
      <c r="G1306" s="383">
        <v>324.20999999999998</v>
      </c>
    </row>
    <row r="1307" spans="1:7" s="352" customFormat="1" ht="51" x14ac:dyDescent="0.2">
      <c r="A1307" s="378" t="s">
        <v>4038</v>
      </c>
      <c r="B1307" s="379"/>
      <c r="C1307" s="378" t="s">
        <v>7447</v>
      </c>
      <c r="D1307" s="381" t="s">
        <v>28</v>
      </c>
      <c r="E1307" s="383">
        <v>388.03</v>
      </c>
      <c r="F1307" s="383">
        <v>18.28</v>
      </c>
      <c r="G1307" s="383">
        <v>406.31</v>
      </c>
    </row>
    <row r="1308" spans="1:7" s="352" customFormat="1" ht="25.5" x14ac:dyDescent="0.2">
      <c r="A1308" s="378" t="s">
        <v>4039</v>
      </c>
      <c r="B1308" s="379"/>
      <c r="C1308" s="378" t="s">
        <v>826</v>
      </c>
      <c r="D1308" s="381" t="s">
        <v>28</v>
      </c>
      <c r="E1308" s="383">
        <v>828.12</v>
      </c>
      <c r="F1308" s="383">
        <v>48.41</v>
      </c>
      <c r="G1308" s="383">
        <v>876.53</v>
      </c>
    </row>
    <row r="1309" spans="1:7" s="352" customFormat="1" x14ac:dyDescent="0.2">
      <c r="A1309" s="378" t="s">
        <v>4040</v>
      </c>
      <c r="B1309" s="379"/>
      <c r="C1309" s="378" t="s">
        <v>827</v>
      </c>
      <c r="D1309" s="381" t="s">
        <v>28</v>
      </c>
      <c r="E1309" s="383">
        <v>558.13</v>
      </c>
      <c r="F1309" s="383">
        <v>62.76</v>
      </c>
      <c r="G1309" s="383">
        <v>620.89</v>
      </c>
    </row>
    <row r="1310" spans="1:7" s="352" customFormat="1" x14ac:dyDescent="0.2">
      <c r="A1310" s="384" t="s">
        <v>4041</v>
      </c>
      <c r="B1310" s="385" t="s">
        <v>828</v>
      </c>
      <c r="C1310" s="384"/>
      <c r="D1310" s="386"/>
      <c r="E1310" s="387"/>
      <c r="F1310" s="387"/>
      <c r="G1310" s="387"/>
    </row>
    <row r="1311" spans="1:7" s="352" customFormat="1" ht="25.5" x14ac:dyDescent="0.2">
      <c r="A1311" s="378" t="s">
        <v>4042</v>
      </c>
      <c r="B1311" s="379"/>
      <c r="C1311" s="378" t="s">
        <v>829</v>
      </c>
      <c r="D1311" s="381" t="s">
        <v>28</v>
      </c>
      <c r="E1311" s="383">
        <v>741.98</v>
      </c>
      <c r="F1311" s="383">
        <v>56.92</v>
      </c>
      <c r="G1311" s="383">
        <v>798.9</v>
      </c>
    </row>
    <row r="1312" spans="1:7" s="352" customFormat="1" ht="25.5" x14ac:dyDescent="0.2">
      <c r="A1312" s="378" t="s">
        <v>4043</v>
      </c>
      <c r="B1312" s="379"/>
      <c r="C1312" s="378" t="s">
        <v>830</v>
      </c>
      <c r="D1312" s="381" t="s">
        <v>28</v>
      </c>
      <c r="E1312" s="383">
        <v>406.63</v>
      </c>
      <c r="F1312" s="383">
        <v>56.92</v>
      </c>
      <c r="G1312" s="383">
        <v>463.55</v>
      </c>
    </row>
    <row r="1313" spans="1:7" s="352" customFormat="1" x14ac:dyDescent="0.2">
      <c r="A1313" s="378" t="s">
        <v>4044</v>
      </c>
      <c r="B1313" s="379"/>
      <c r="C1313" s="378" t="s">
        <v>831</v>
      </c>
      <c r="D1313" s="381" t="s">
        <v>28</v>
      </c>
      <c r="E1313" s="383">
        <v>471.08</v>
      </c>
      <c r="F1313" s="383">
        <v>56.92</v>
      </c>
      <c r="G1313" s="383">
        <v>528</v>
      </c>
    </row>
    <row r="1314" spans="1:7" s="352" customFormat="1" ht="25.5" x14ac:dyDescent="0.2">
      <c r="A1314" s="378" t="s">
        <v>4045</v>
      </c>
      <c r="B1314" s="379"/>
      <c r="C1314" s="378" t="s">
        <v>832</v>
      </c>
      <c r="D1314" s="381" t="s">
        <v>6</v>
      </c>
      <c r="E1314" s="383">
        <v>729.34</v>
      </c>
      <c r="F1314" s="383">
        <v>100.34</v>
      </c>
      <c r="G1314" s="383">
        <v>829.68</v>
      </c>
    </row>
    <row r="1315" spans="1:7" s="352" customFormat="1" ht="25.5" x14ac:dyDescent="0.2">
      <c r="A1315" s="378" t="s">
        <v>4046</v>
      </c>
      <c r="B1315" s="379"/>
      <c r="C1315" s="378" t="s">
        <v>840</v>
      </c>
      <c r="D1315" s="381" t="s">
        <v>6</v>
      </c>
      <c r="E1315" s="383">
        <v>893.75</v>
      </c>
      <c r="F1315" s="383">
        <v>100.34</v>
      </c>
      <c r="G1315" s="383">
        <v>994.09</v>
      </c>
    </row>
    <row r="1316" spans="1:7" s="352" customFormat="1" ht="38.25" x14ac:dyDescent="0.2">
      <c r="A1316" s="378" t="s">
        <v>4047</v>
      </c>
      <c r="B1316" s="379"/>
      <c r="C1316" s="378" t="s">
        <v>853</v>
      </c>
      <c r="D1316" s="381" t="s">
        <v>28</v>
      </c>
      <c r="E1316" s="383">
        <v>906.05</v>
      </c>
      <c r="F1316" s="383">
        <v>100.34</v>
      </c>
      <c r="G1316" s="383">
        <v>1006.39</v>
      </c>
    </row>
    <row r="1317" spans="1:7" s="352" customFormat="1" ht="25.5" x14ac:dyDescent="0.2">
      <c r="A1317" s="378" t="s">
        <v>4048</v>
      </c>
      <c r="B1317" s="379"/>
      <c r="C1317" s="378" t="s">
        <v>855</v>
      </c>
      <c r="D1317" s="381" t="s">
        <v>6</v>
      </c>
      <c r="E1317" s="383">
        <v>961.73</v>
      </c>
      <c r="F1317" s="383">
        <v>109.1</v>
      </c>
      <c r="G1317" s="383">
        <v>1070.83</v>
      </c>
    </row>
    <row r="1318" spans="1:7" s="352" customFormat="1" ht="25.5" x14ac:dyDescent="0.2">
      <c r="A1318" s="378" t="s">
        <v>4049</v>
      </c>
      <c r="B1318" s="379"/>
      <c r="C1318" s="378" t="s">
        <v>4050</v>
      </c>
      <c r="D1318" s="381" t="s">
        <v>6</v>
      </c>
      <c r="E1318" s="383">
        <v>986.76</v>
      </c>
      <c r="F1318" s="383">
        <v>109.1</v>
      </c>
      <c r="G1318" s="383">
        <v>1095.8599999999999</v>
      </c>
    </row>
    <row r="1319" spans="1:7" s="352" customFormat="1" x14ac:dyDescent="0.2">
      <c r="A1319" s="378" t="s">
        <v>4051</v>
      </c>
      <c r="B1319" s="379"/>
      <c r="C1319" s="378" t="s">
        <v>833</v>
      </c>
      <c r="D1319" s="381" t="s">
        <v>28</v>
      </c>
      <c r="E1319" s="383">
        <v>684.33</v>
      </c>
      <c r="F1319" s="383">
        <v>56.92</v>
      </c>
      <c r="G1319" s="383">
        <v>741.25</v>
      </c>
    </row>
    <row r="1320" spans="1:7" ht="25.5" x14ac:dyDescent="0.2">
      <c r="A1320" s="378" t="s">
        <v>4052</v>
      </c>
      <c r="B1320" s="379"/>
      <c r="C1320" s="378" t="s">
        <v>834</v>
      </c>
      <c r="D1320" s="381" t="s">
        <v>28</v>
      </c>
      <c r="E1320" s="383">
        <v>274.58</v>
      </c>
      <c r="F1320" s="383">
        <v>56.92</v>
      </c>
      <c r="G1320" s="383">
        <v>331.5</v>
      </c>
    </row>
    <row r="1321" spans="1:7" ht="25.5" x14ac:dyDescent="0.2">
      <c r="A1321" s="378" t="s">
        <v>4053</v>
      </c>
      <c r="B1321" s="379"/>
      <c r="C1321" s="378" t="s">
        <v>835</v>
      </c>
      <c r="D1321" s="381" t="s">
        <v>28</v>
      </c>
      <c r="E1321" s="383">
        <v>946.05</v>
      </c>
      <c r="F1321" s="383">
        <v>56.92</v>
      </c>
      <c r="G1321" s="383">
        <v>1002.97</v>
      </c>
    </row>
    <row r="1322" spans="1:7" s="352" customFormat="1" ht="25.5" x14ac:dyDescent="0.2">
      <c r="A1322" s="378" t="s">
        <v>4054</v>
      </c>
      <c r="B1322" s="379"/>
      <c r="C1322" s="378" t="s">
        <v>836</v>
      </c>
      <c r="D1322" s="381" t="s">
        <v>28</v>
      </c>
      <c r="E1322" s="383">
        <v>411.34</v>
      </c>
      <c r="F1322" s="383">
        <v>43.42</v>
      </c>
      <c r="G1322" s="383">
        <v>454.76</v>
      </c>
    </row>
    <row r="1323" spans="1:7" s="352" customFormat="1" ht="38.25" x14ac:dyDescent="0.2">
      <c r="A1323" s="378" t="s">
        <v>4055</v>
      </c>
      <c r="B1323" s="379"/>
      <c r="C1323" s="378" t="s">
        <v>837</v>
      </c>
      <c r="D1323" s="381" t="s">
        <v>28</v>
      </c>
      <c r="E1323" s="383">
        <v>367.95</v>
      </c>
      <c r="F1323" s="383">
        <v>56.92</v>
      </c>
      <c r="G1323" s="383">
        <v>424.87</v>
      </c>
    </row>
    <row r="1324" spans="1:7" s="352" customFormat="1" ht="25.5" x14ac:dyDescent="0.2">
      <c r="A1324" s="378" t="s">
        <v>4056</v>
      </c>
      <c r="B1324" s="379"/>
      <c r="C1324" s="378" t="s">
        <v>838</v>
      </c>
      <c r="D1324" s="381" t="s">
        <v>28</v>
      </c>
      <c r="E1324" s="383">
        <v>522.52</v>
      </c>
      <c r="F1324" s="383">
        <v>56.92</v>
      </c>
      <c r="G1324" s="383">
        <v>579.44000000000005</v>
      </c>
    </row>
    <row r="1325" spans="1:7" s="352" customFormat="1" ht="25.5" x14ac:dyDescent="0.2">
      <c r="A1325" s="378" t="s">
        <v>4057</v>
      </c>
      <c r="B1325" s="379"/>
      <c r="C1325" s="378" t="s">
        <v>839</v>
      </c>
      <c r="D1325" s="381" t="s">
        <v>28</v>
      </c>
      <c r="E1325" s="383">
        <v>1018.45</v>
      </c>
      <c r="F1325" s="383">
        <v>56.92</v>
      </c>
      <c r="G1325" s="383">
        <v>1075.3699999999999</v>
      </c>
    </row>
    <row r="1326" spans="1:7" s="352" customFormat="1" ht="25.5" x14ac:dyDescent="0.2">
      <c r="A1326" s="378" t="s">
        <v>4058</v>
      </c>
      <c r="B1326" s="379"/>
      <c r="C1326" s="378" t="s">
        <v>841</v>
      </c>
      <c r="D1326" s="381" t="s">
        <v>28</v>
      </c>
      <c r="E1326" s="383">
        <v>999.32</v>
      </c>
      <c r="F1326" s="383">
        <v>56.92</v>
      </c>
      <c r="G1326" s="383">
        <v>1056.24</v>
      </c>
    </row>
    <row r="1327" spans="1:7" s="352" customFormat="1" ht="38.25" x14ac:dyDescent="0.2">
      <c r="A1327" s="378" t="s">
        <v>4059</v>
      </c>
      <c r="B1327" s="379"/>
      <c r="C1327" s="378" t="s">
        <v>842</v>
      </c>
      <c r="D1327" s="381" t="s">
        <v>28</v>
      </c>
      <c r="E1327" s="383">
        <v>884.61</v>
      </c>
      <c r="F1327" s="383">
        <v>56.92</v>
      </c>
      <c r="G1327" s="383">
        <v>941.53</v>
      </c>
    </row>
    <row r="1328" spans="1:7" s="352" customFormat="1" x14ac:dyDescent="0.2">
      <c r="A1328" s="378" t="s">
        <v>4060</v>
      </c>
      <c r="B1328" s="379"/>
      <c r="C1328" s="378" t="s">
        <v>843</v>
      </c>
      <c r="D1328" s="381" t="s">
        <v>28</v>
      </c>
      <c r="E1328" s="383">
        <v>632.89</v>
      </c>
      <c r="F1328" s="383">
        <v>37.82</v>
      </c>
      <c r="G1328" s="383">
        <v>670.71</v>
      </c>
    </row>
    <row r="1329" spans="1:7" s="352" customFormat="1" ht="25.5" x14ac:dyDescent="0.2">
      <c r="A1329" s="378" t="s">
        <v>4061</v>
      </c>
      <c r="B1329" s="379"/>
      <c r="C1329" s="378" t="s">
        <v>844</v>
      </c>
      <c r="D1329" s="381" t="s">
        <v>28</v>
      </c>
      <c r="E1329" s="383">
        <v>469.54</v>
      </c>
      <c r="F1329" s="383">
        <v>46.34</v>
      </c>
      <c r="G1329" s="383">
        <v>515.88</v>
      </c>
    </row>
    <row r="1330" spans="1:7" s="352" customFormat="1" ht="25.5" x14ac:dyDescent="0.2">
      <c r="A1330" s="378" t="s">
        <v>4062</v>
      </c>
      <c r="B1330" s="379"/>
      <c r="C1330" s="378" t="s">
        <v>845</v>
      </c>
      <c r="D1330" s="381" t="s">
        <v>28</v>
      </c>
      <c r="E1330" s="383">
        <v>710.56</v>
      </c>
      <c r="F1330" s="383">
        <v>37.82</v>
      </c>
      <c r="G1330" s="383">
        <v>748.38</v>
      </c>
    </row>
    <row r="1331" spans="1:7" s="352" customFormat="1" ht="25.5" x14ac:dyDescent="0.2">
      <c r="A1331" s="378" t="s">
        <v>4063</v>
      </c>
      <c r="B1331" s="379"/>
      <c r="C1331" s="378" t="s">
        <v>846</v>
      </c>
      <c r="D1331" s="381" t="s">
        <v>28</v>
      </c>
      <c r="E1331" s="383">
        <v>733.52</v>
      </c>
      <c r="F1331" s="383">
        <v>37.82</v>
      </c>
      <c r="G1331" s="383">
        <v>771.34</v>
      </c>
    </row>
    <row r="1332" spans="1:7" s="352" customFormat="1" ht="25.5" x14ac:dyDescent="0.2">
      <c r="A1332" s="378" t="s">
        <v>4064</v>
      </c>
      <c r="B1332" s="379"/>
      <c r="C1332" s="378" t="s">
        <v>847</v>
      </c>
      <c r="D1332" s="381" t="s">
        <v>28</v>
      </c>
      <c r="E1332" s="383">
        <v>997.8</v>
      </c>
      <c r="F1332" s="383">
        <v>19</v>
      </c>
      <c r="G1332" s="383">
        <v>1016.8</v>
      </c>
    </row>
    <row r="1333" spans="1:7" s="352" customFormat="1" x14ac:dyDescent="0.2">
      <c r="A1333" s="378" t="s">
        <v>4065</v>
      </c>
      <c r="B1333" s="379"/>
      <c r="C1333" s="378" t="s">
        <v>848</v>
      </c>
      <c r="D1333" s="381" t="s">
        <v>28</v>
      </c>
      <c r="E1333" s="383">
        <v>370.63</v>
      </c>
      <c r="F1333" s="383">
        <v>29.92</v>
      </c>
      <c r="G1333" s="383">
        <v>400.55</v>
      </c>
    </row>
    <row r="1334" spans="1:7" s="352" customFormat="1" ht="38.25" x14ac:dyDescent="0.2">
      <c r="A1334" s="378" t="s">
        <v>4066</v>
      </c>
      <c r="B1334" s="379"/>
      <c r="C1334" s="378" t="s">
        <v>849</v>
      </c>
      <c r="D1334" s="381" t="s">
        <v>28</v>
      </c>
      <c r="E1334" s="383">
        <v>380.71</v>
      </c>
      <c r="F1334" s="383">
        <v>56.92</v>
      </c>
      <c r="G1334" s="383">
        <v>437.63</v>
      </c>
    </row>
    <row r="1335" spans="1:7" ht="25.5" x14ac:dyDescent="0.2">
      <c r="A1335" s="378" t="s">
        <v>4067</v>
      </c>
      <c r="B1335" s="379"/>
      <c r="C1335" s="378" t="s">
        <v>850</v>
      </c>
      <c r="D1335" s="381" t="s">
        <v>28</v>
      </c>
      <c r="E1335" s="383">
        <v>821.08</v>
      </c>
      <c r="F1335" s="383">
        <v>90.34</v>
      </c>
      <c r="G1335" s="383">
        <v>911.42</v>
      </c>
    </row>
    <row r="1336" spans="1:7" s="352" customFormat="1" ht="25.5" x14ac:dyDescent="0.2">
      <c r="A1336" s="378" t="s">
        <v>4068</v>
      </c>
      <c r="B1336" s="379"/>
      <c r="C1336" s="378" t="s">
        <v>851</v>
      </c>
      <c r="D1336" s="381" t="s">
        <v>28</v>
      </c>
      <c r="E1336" s="383">
        <v>485.59</v>
      </c>
      <c r="F1336" s="383">
        <v>40.57</v>
      </c>
      <c r="G1336" s="383">
        <v>526.16</v>
      </c>
    </row>
    <row r="1337" spans="1:7" s="352" customFormat="1" ht="25.5" x14ac:dyDescent="0.2">
      <c r="A1337" s="378" t="s">
        <v>4069</v>
      </c>
      <c r="B1337" s="379"/>
      <c r="C1337" s="378" t="s">
        <v>852</v>
      </c>
      <c r="D1337" s="381" t="s">
        <v>28</v>
      </c>
      <c r="E1337" s="383">
        <v>1075.8499999999999</v>
      </c>
      <c r="F1337" s="383">
        <v>43.22</v>
      </c>
      <c r="G1337" s="383">
        <v>1119.07</v>
      </c>
    </row>
    <row r="1338" spans="1:7" s="352" customFormat="1" ht="25.5" x14ac:dyDescent="0.2">
      <c r="A1338" s="378" t="s">
        <v>4070</v>
      </c>
      <c r="B1338" s="379"/>
      <c r="C1338" s="378" t="s">
        <v>854</v>
      </c>
      <c r="D1338" s="381" t="s">
        <v>28</v>
      </c>
      <c r="E1338" s="383">
        <v>506.59</v>
      </c>
      <c r="F1338" s="383">
        <v>56.92</v>
      </c>
      <c r="G1338" s="383">
        <v>563.51</v>
      </c>
    </row>
    <row r="1339" spans="1:7" s="352" customFormat="1" x14ac:dyDescent="0.2">
      <c r="A1339" s="384" t="s">
        <v>4071</v>
      </c>
      <c r="B1339" s="385" t="s">
        <v>856</v>
      </c>
      <c r="C1339" s="384"/>
      <c r="D1339" s="386"/>
      <c r="E1339" s="387"/>
      <c r="F1339" s="387"/>
      <c r="G1339" s="387"/>
    </row>
    <row r="1340" spans="1:7" s="352" customFormat="1" ht="25.5" x14ac:dyDescent="0.2">
      <c r="A1340" s="378" t="s">
        <v>4072</v>
      </c>
      <c r="B1340" s="379"/>
      <c r="C1340" s="378" t="s">
        <v>857</v>
      </c>
      <c r="D1340" s="381" t="s">
        <v>46</v>
      </c>
      <c r="E1340" s="383">
        <v>455.63</v>
      </c>
      <c r="F1340" s="383">
        <v>29.92</v>
      </c>
      <c r="G1340" s="383">
        <v>485.55</v>
      </c>
    </row>
    <row r="1341" spans="1:7" s="352" customFormat="1" x14ac:dyDescent="0.2">
      <c r="A1341" s="378" t="s">
        <v>4073</v>
      </c>
      <c r="B1341" s="379"/>
      <c r="C1341" s="378" t="s">
        <v>858</v>
      </c>
      <c r="D1341" s="381" t="s">
        <v>46</v>
      </c>
      <c r="E1341" s="383">
        <v>504.75</v>
      </c>
      <c r="F1341" s="383">
        <v>11.97</v>
      </c>
      <c r="G1341" s="383">
        <v>516.72</v>
      </c>
    </row>
    <row r="1342" spans="1:7" s="352" customFormat="1" ht="25.5" x14ac:dyDescent="0.2">
      <c r="A1342" s="378" t="s">
        <v>4074</v>
      </c>
      <c r="B1342" s="379"/>
      <c r="C1342" s="378" t="s">
        <v>859</v>
      </c>
      <c r="D1342" s="381" t="s">
        <v>46</v>
      </c>
      <c r="E1342" s="383">
        <v>944.36</v>
      </c>
      <c r="F1342" s="383">
        <v>29.92</v>
      </c>
      <c r="G1342" s="383">
        <v>974.28</v>
      </c>
    </row>
    <row r="1343" spans="1:7" s="352" customFormat="1" ht="25.5" x14ac:dyDescent="0.2">
      <c r="A1343" s="378" t="s">
        <v>4075</v>
      </c>
      <c r="B1343" s="379"/>
      <c r="C1343" s="378" t="s">
        <v>860</v>
      </c>
      <c r="D1343" s="381" t="s">
        <v>28</v>
      </c>
      <c r="E1343" s="383">
        <v>1168.7</v>
      </c>
      <c r="F1343" s="383">
        <v>59.84</v>
      </c>
      <c r="G1343" s="383">
        <v>1228.54</v>
      </c>
    </row>
    <row r="1344" spans="1:7" s="352" customFormat="1" ht="25.5" x14ac:dyDescent="0.2">
      <c r="A1344" s="378" t="s">
        <v>4076</v>
      </c>
      <c r="B1344" s="379"/>
      <c r="C1344" s="378" t="s">
        <v>861</v>
      </c>
      <c r="D1344" s="381" t="s">
        <v>28</v>
      </c>
      <c r="E1344" s="383">
        <v>334.32</v>
      </c>
      <c r="F1344" s="383">
        <v>9.8699999999999992</v>
      </c>
      <c r="G1344" s="383">
        <v>344.19</v>
      </c>
    </row>
    <row r="1345" spans="1:7" s="352" customFormat="1" ht="25.5" x14ac:dyDescent="0.2">
      <c r="A1345" s="378" t="s">
        <v>4077</v>
      </c>
      <c r="B1345" s="379"/>
      <c r="C1345" s="378" t="s">
        <v>862</v>
      </c>
      <c r="D1345" s="381" t="s">
        <v>28</v>
      </c>
      <c r="E1345" s="383">
        <v>352.49</v>
      </c>
      <c r="F1345" s="383">
        <v>29.92</v>
      </c>
      <c r="G1345" s="383">
        <v>382.41</v>
      </c>
    </row>
    <row r="1346" spans="1:7" s="352" customFormat="1" ht="38.25" x14ac:dyDescent="0.2">
      <c r="A1346" s="378" t="s">
        <v>4078</v>
      </c>
      <c r="B1346" s="379"/>
      <c r="C1346" s="378" t="s">
        <v>863</v>
      </c>
      <c r="D1346" s="381" t="s">
        <v>28</v>
      </c>
      <c r="E1346" s="383">
        <v>659.98</v>
      </c>
      <c r="F1346" s="383">
        <v>19</v>
      </c>
      <c r="G1346" s="383">
        <v>678.98</v>
      </c>
    </row>
    <row r="1347" spans="1:7" s="352" customFormat="1" ht="38.25" x14ac:dyDescent="0.2">
      <c r="A1347" s="378" t="s">
        <v>4079</v>
      </c>
      <c r="B1347" s="379"/>
      <c r="C1347" s="378" t="s">
        <v>864</v>
      </c>
      <c r="D1347" s="381" t="s">
        <v>28</v>
      </c>
      <c r="E1347" s="383">
        <v>374.6</v>
      </c>
      <c r="F1347" s="383">
        <v>37.82</v>
      </c>
      <c r="G1347" s="383">
        <v>412.42</v>
      </c>
    </row>
    <row r="1348" spans="1:7" s="352" customFormat="1" ht="25.5" x14ac:dyDescent="0.2">
      <c r="A1348" s="378" t="s">
        <v>4080</v>
      </c>
      <c r="B1348" s="379"/>
      <c r="C1348" s="378" t="s">
        <v>865</v>
      </c>
      <c r="D1348" s="381" t="s">
        <v>46</v>
      </c>
      <c r="E1348" s="383">
        <v>119.82</v>
      </c>
      <c r="F1348" s="383">
        <v>14.97</v>
      </c>
      <c r="G1348" s="383">
        <v>134.79</v>
      </c>
    </row>
    <row r="1349" spans="1:7" s="352" customFormat="1" ht="25.5" x14ac:dyDescent="0.2">
      <c r="A1349" s="378" t="s">
        <v>4081</v>
      </c>
      <c r="B1349" s="379"/>
      <c r="C1349" s="378" t="s">
        <v>866</v>
      </c>
      <c r="D1349" s="381" t="s">
        <v>46</v>
      </c>
      <c r="E1349" s="383">
        <v>122.95</v>
      </c>
      <c r="F1349" s="383">
        <v>14.97</v>
      </c>
      <c r="G1349" s="383">
        <v>137.91999999999999</v>
      </c>
    </row>
    <row r="1350" spans="1:7" s="352" customFormat="1" ht="25.5" x14ac:dyDescent="0.2">
      <c r="A1350" s="378" t="s">
        <v>4082</v>
      </c>
      <c r="B1350" s="379"/>
      <c r="C1350" s="378" t="s">
        <v>867</v>
      </c>
      <c r="D1350" s="381" t="s">
        <v>28</v>
      </c>
      <c r="E1350" s="383">
        <v>885.69</v>
      </c>
      <c r="F1350" s="383">
        <v>43.42</v>
      </c>
      <c r="G1350" s="383">
        <v>929.11</v>
      </c>
    </row>
    <row r="1351" spans="1:7" s="352" customFormat="1" ht="38.25" x14ac:dyDescent="0.2">
      <c r="A1351" s="378" t="s">
        <v>4083</v>
      </c>
      <c r="B1351" s="379"/>
      <c r="C1351" s="378" t="s">
        <v>868</v>
      </c>
      <c r="D1351" s="381" t="s">
        <v>28</v>
      </c>
      <c r="E1351" s="383">
        <v>657.19</v>
      </c>
      <c r="F1351" s="383">
        <v>19</v>
      </c>
      <c r="G1351" s="383">
        <v>676.19</v>
      </c>
    </row>
    <row r="1352" spans="1:7" s="352" customFormat="1" ht="25.5" x14ac:dyDescent="0.2">
      <c r="A1352" s="378" t="s">
        <v>4084</v>
      </c>
      <c r="B1352" s="379"/>
      <c r="C1352" s="378" t="s">
        <v>869</v>
      </c>
      <c r="D1352" s="381" t="s">
        <v>28</v>
      </c>
      <c r="E1352" s="383">
        <v>478.53</v>
      </c>
      <c r="F1352" s="383">
        <v>37.82</v>
      </c>
      <c r="G1352" s="383">
        <v>516.35</v>
      </c>
    </row>
    <row r="1353" spans="1:7" s="352" customFormat="1" ht="25.5" x14ac:dyDescent="0.2">
      <c r="A1353" s="378" t="s">
        <v>4085</v>
      </c>
      <c r="B1353" s="379"/>
      <c r="C1353" s="378" t="s">
        <v>870</v>
      </c>
      <c r="D1353" s="381" t="s">
        <v>28</v>
      </c>
      <c r="E1353" s="383">
        <v>303.41000000000003</v>
      </c>
      <c r="F1353" s="383">
        <v>11.97</v>
      </c>
      <c r="G1353" s="383">
        <v>315.38</v>
      </c>
    </row>
    <row r="1354" spans="1:7" s="352" customFormat="1" ht="38.25" x14ac:dyDescent="0.2">
      <c r="A1354" s="378" t="s">
        <v>4086</v>
      </c>
      <c r="B1354" s="379"/>
      <c r="C1354" s="378" t="s">
        <v>871</v>
      </c>
      <c r="D1354" s="381" t="s">
        <v>28</v>
      </c>
      <c r="E1354" s="383">
        <v>603.33000000000004</v>
      </c>
      <c r="F1354" s="383">
        <v>0</v>
      </c>
      <c r="G1354" s="383">
        <v>603.33000000000004</v>
      </c>
    </row>
    <row r="1355" spans="1:7" s="352" customFormat="1" x14ac:dyDescent="0.2">
      <c r="A1355" s="384" t="s">
        <v>4087</v>
      </c>
      <c r="B1355" s="385" t="s">
        <v>872</v>
      </c>
      <c r="C1355" s="384"/>
      <c r="D1355" s="386"/>
      <c r="E1355" s="387"/>
      <c r="F1355" s="387"/>
      <c r="G1355" s="387"/>
    </row>
    <row r="1356" spans="1:7" s="352" customFormat="1" ht="38.25" x14ac:dyDescent="0.2">
      <c r="A1356" s="378" t="s">
        <v>4088</v>
      </c>
      <c r="B1356" s="379"/>
      <c r="C1356" s="378" t="s">
        <v>873</v>
      </c>
      <c r="D1356" s="381" t="s">
        <v>28</v>
      </c>
      <c r="E1356" s="383">
        <v>2016.27</v>
      </c>
      <c r="F1356" s="383">
        <v>42.16</v>
      </c>
      <c r="G1356" s="383">
        <v>2058.4299999999998</v>
      </c>
    </row>
    <row r="1357" spans="1:7" s="352" customFormat="1" ht="25.5" x14ac:dyDescent="0.2">
      <c r="A1357" s="378" t="s">
        <v>4089</v>
      </c>
      <c r="B1357" s="379"/>
      <c r="C1357" s="378" t="s">
        <v>874</v>
      </c>
      <c r="D1357" s="381" t="s">
        <v>28</v>
      </c>
      <c r="E1357" s="383">
        <v>1014.86</v>
      </c>
      <c r="F1357" s="383">
        <v>42.16</v>
      </c>
      <c r="G1357" s="383">
        <v>1057.02</v>
      </c>
    </row>
    <row r="1358" spans="1:7" s="352" customFormat="1" ht="38.25" x14ac:dyDescent="0.2">
      <c r="A1358" s="378" t="s">
        <v>4090</v>
      </c>
      <c r="B1358" s="379"/>
      <c r="C1358" s="378" t="s">
        <v>8283</v>
      </c>
      <c r="D1358" s="381" t="s">
        <v>28</v>
      </c>
      <c r="E1358" s="383">
        <v>1128.96</v>
      </c>
      <c r="F1358" s="383">
        <v>42.16</v>
      </c>
      <c r="G1358" s="383">
        <v>1171.1199999999999</v>
      </c>
    </row>
    <row r="1359" spans="1:7" s="352" customFormat="1" ht="38.25" x14ac:dyDescent="0.2">
      <c r="A1359" s="378" t="s">
        <v>4091</v>
      </c>
      <c r="B1359" s="379"/>
      <c r="C1359" s="378" t="s">
        <v>875</v>
      </c>
      <c r="D1359" s="381" t="s">
        <v>28</v>
      </c>
      <c r="E1359" s="383">
        <v>1642.81</v>
      </c>
      <c r="F1359" s="383">
        <v>42.16</v>
      </c>
      <c r="G1359" s="383">
        <v>1684.97</v>
      </c>
    </row>
    <row r="1360" spans="1:7" s="352" customFormat="1" ht="38.25" x14ac:dyDescent="0.2">
      <c r="A1360" s="378" t="s">
        <v>4092</v>
      </c>
      <c r="B1360" s="379"/>
      <c r="C1360" s="378" t="s">
        <v>8284</v>
      </c>
      <c r="D1360" s="381" t="s">
        <v>28</v>
      </c>
      <c r="E1360" s="383">
        <v>1411.73</v>
      </c>
      <c r="F1360" s="383">
        <v>77.239999999999995</v>
      </c>
      <c r="G1360" s="383">
        <v>1488.97</v>
      </c>
    </row>
    <row r="1361" spans="1:7" s="352" customFormat="1" ht="38.25" x14ac:dyDescent="0.2">
      <c r="A1361" s="378" t="s">
        <v>4093</v>
      </c>
      <c r="B1361" s="379"/>
      <c r="C1361" s="378" t="s">
        <v>8285</v>
      </c>
      <c r="D1361" s="381" t="s">
        <v>28</v>
      </c>
      <c r="E1361" s="383">
        <v>1866.82</v>
      </c>
      <c r="F1361" s="383">
        <v>77.239999999999995</v>
      </c>
      <c r="G1361" s="383">
        <v>1944.06</v>
      </c>
    </row>
    <row r="1362" spans="1:7" s="352" customFormat="1" ht="51" x14ac:dyDescent="0.2">
      <c r="A1362" s="378" t="s">
        <v>4094</v>
      </c>
      <c r="B1362" s="379"/>
      <c r="C1362" s="378" t="s">
        <v>8286</v>
      </c>
      <c r="D1362" s="381" t="s">
        <v>28</v>
      </c>
      <c r="E1362" s="383">
        <v>1758.94</v>
      </c>
      <c r="F1362" s="383">
        <v>77.239999999999995</v>
      </c>
      <c r="G1362" s="383">
        <v>1836.18</v>
      </c>
    </row>
    <row r="1363" spans="1:7" s="352" customFormat="1" ht="38.25" x14ac:dyDescent="0.2">
      <c r="A1363" s="378" t="s">
        <v>4095</v>
      </c>
      <c r="B1363" s="379"/>
      <c r="C1363" s="378" t="s">
        <v>8287</v>
      </c>
      <c r="D1363" s="381" t="s">
        <v>28</v>
      </c>
      <c r="E1363" s="383">
        <v>2035.97</v>
      </c>
      <c r="F1363" s="383">
        <v>77.239999999999995</v>
      </c>
      <c r="G1363" s="383">
        <v>2113.21</v>
      </c>
    </row>
    <row r="1364" spans="1:7" s="352" customFormat="1" ht="25.5" x14ac:dyDescent="0.2">
      <c r="A1364" s="378" t="s">
        <v>4096</v>
      </c>
      <c r="B1364" s="379"/>
      <c r="C1364" s="378" t="s">
        <v>876</v>
      </c>
      <c r="D1364" s="381" t="s">
        <v>28</v>
      </c>
      <c r="E1364" s="383">
        <v>1232.3</v>
      </c>
      <c r="F1364" s="383">
        <v>42.16</v>
      </c>
      <c r="G1364" s="383">
        <v>1274.46</v>
      </c>
    </row>
    <row r="1365" spans="1:7" ht="38.25" x14ac:dyDescent="0.2">
      <c r="A1365" s="378" t="s">
        <v>4097</v>
      </c>
      <c r="B1365" s="379"/>
      <c r="C1365" s="378" t="s">
        <v>8288</v>
      </c>
      <c r="D1365" s="381" t="s">
        <v>28</v>
      </c>
      <c r="E1365" s="383">
        <v>1314.2</v>
      </c>
      <c r="F1365" s="383">
        <v>42.16</v>
      </c>
      <c r="G1365" s="383">
        <v>1356.36</v>
      </c>
    </row>
    <row r="1366" spans="1:7" s="352" customFormat="1" ht="38.25" x14ac:dyDescent="0.2">
      <c r="A1366" s="378" t="s">
        <v>4098</v>
      </c>
      <c r="B1366" s="379"/>
      <c r="C1366" s="378" t="s">
        <v>877</v>
      </c>
      <c r="D1366" s="381" t="s">
        <v>28</v>
      </c>
      <c r="E1366" s="383">
        <v>1919.03</v>
      </c>
      <c r="F1366" s="383">
        <v>42.16</v>
      </c>
      <c r="G1366" s="383">
        <v>1961.19</v>
      </c>
    </row>
    <row r="1367" spans="1:7" s="352" customFormat="1" ht="38.25" x14ac:dyDescent="0.2">
      <c r="A1367" s="378" t="s">
        <v>4099</v>
      </c>
      <c r="B1367" s="379"/>
      <c r="C1367" s="378" t="s">
        <v>8289</v>
      </c>
      <c r="D1367" s="381" t="s">
        <v>28</v>
      </c>
      <c r="E1367" s="383">
        <v>1675.21</v>
      </c>
      <c r="F1367" s="383">
        <v>77.239999999999995</v>
      </c>
      <c r="G1367" s="383">
        <v>1752.45</v>
      </c>
    </row>
    <row r="1368" spans="1:7" s="352" customFormat="1" ht="38.25" x14ac:dyDescent="0.2">
      <c r="A1368" s="378" t="s">
        <v>4100</v>
      </c>
      <c r="B1368" s="379"/>
      <c r="C1368" s="378" t="s">
        <v>8290</v>
      </c>
      <c r="D1368" s="381" t="s">
        <v>28</v>
      </c>
      <c r="E1368" s="383">
        <v>2157.29</v>
      </c>
      <c r="F1368" s="383">
        <v>77.239999999999995</v>
      </c>
      <c r="G1368" s="383">
        <v>2234.5300000000002</v>
      </c>
    </row>
    <row r="1369" spans="1:7" s="352" customFormat="1" ht="51" x14ac:dyDescent="0.2">
      <c r="A1369" s="378" t="s">
        <v>4101</v>
      </c>
      <c r="B1369" s="379"/>
      <c r="C1369" s="378" t="s">
        <v>8291</v>
      </c>
      <c r="D1369" s="381" t="s">
        <v>28</v>
      </c>
      <c r="E1369" s="383">
        <v>1670</v>
      </c>
      <c r="F1369" s="383">
        <v>77.239999999999995</v>
      </c>
      <c r="G1369" s="383">
        <v>1747.24</v>
      </c>
    </row>
    <row r="1370" spans="1:7" s="352" customFormat="1" ht="51" x14ac:dyDescent="0.2">
      <c r="A1370" s="378" t="s">
        <v>4102</v>
      </c>
      <c r="B1370" s="379"/>
      <c r="C1370" s="378" t="s">
        <v>8292</v>
      </c>
      <c r="D1370" s="381" t="s">
        <v>28</v>
      </c>
      <c r="E1370" s="383">
        <v>2183.23</v>
      </c>
      <c r="F1370" s="383">
        <v>77.239999999999995</v>
      </c>
      <c r="G1370" s="383">
        <v>2260.4699999999998</v>
      </c>
    </row>
    <row r="1371" spans="1:7" s="352" customFormat="1" ht="38.25" x14ac:dyDescent="0.2">
      <c r="A1371" s="378" t="s">
        <v>4103</v>
      </c>
      <c r="B1371" s="379"/>
      <c r="C1371" s="378" t="s">
        <v>8293</v>
      </c>
      <c r="D1371" s="381" t="s">
        <v>28</v>
      </c>
      <c r="E1371" s="383">
        <v>2352.84</v>
      </c>
      <c r="F1371" s="383">
        <v>77.239999999999995</v>
      </c>
      <c r="G1371" s="383">
        <v>2430.08</v>
      </c>
    </row>
    <row r="1372" spans="1:7" s="352" customFormat="1" ht="38.25" x14ac:dyDescent="0.2">
      <c r="A1372" s="378" t="s">
        <v>4104</v>
      </c>
      <c r="B1372" s="379"/>
      <c r="C1372" s="378" t="s">
        <v>878</v>
      </c>
      <c r="D1372" s="381" t="s">
        <v>28</v>
      </c>
      <c r="E1372" s="383">
        <v>2194.9899999999998</v>
      </c>
      <c r="F1372" s="383">
        <v>42.16</v>
      </c>
      <c r="G1372" s="383">
        <v>2237.15</v>
      </c>
    </row>
    <row r="1373" spans="1:7" s="352" customFormat="1" ht="38.25" x14ac:dyDescent="0.2">
      <c r="A1373" s="378" t="s">
        <v>4105</v>
      </c>
      <c r="B1373" s="379"/>
      <c r="C1373" s="378" t="s">
        <v>879</v>
      </c>
      <c r="D1373" s="381" t="s">
        <v>28</v>
      </c>
      <c r="E1373" s="383">
        <v>1889.34</v>
      </c>
      <c r="F1373" s="383">
        <v>42.16</v>
      </c>
      <c r="G1373" s="383">
        <v>1931.5</v>
      </c>
    </row>
    <row r="1374" spans="1:7" s="352" customFormat="1" ht="38.25" x14ac:dyDescent="0.2">
      <c r="A1374" s="378" t="s">
        <v>4106</v>
      </c>
      <c r="B1374" s="379"/>
      <c r="C1374" s="378" t="s">
        <v>880</v>
      </c>
      <c r="D1374" s="381" t="s">
        <v>28</v>
      </c>
      <c r="E1374" s="383">
        <v>2468.06</v>
      </c>
      <c r="F1374" s="383">
        <v>42.16</v>
      </c>
      <c r="G1374" s="383">
        <v>2510.2199999999998</v>
      </c>
    </row>
    <row r="1375" spans="1:7" s="352" customFormat="1" ht="38.25" x14ac:dyDescent="0.2">
      <c r="A1375" s="378" t="s">
        <v>4107</v>
      </c>
      <c r="B1375" s="379"/>
      <c r="C1375" s="378" t="s">
        <v>881</v>
      </c>
      <c r="D1375" s="381" t="s">
        <v>28</v>
      </c>
      <c r="E1375" s="383">
        <v>1700.67</v>
      </c>
      <c r="F1375" s="383">
        <v>171.42</v>
      </c>
      <c r="G1375" s="383">
        <v>1872.09</v>
      </c>
    </row>
    <row r="1376" spans="1:7" s="352" customFormat="1" ht="38.25" x14ac:dyDescent="0.2">
      <c r="A1376" s="378" t="s">
        <v>4108</v>
      </c>
      <c r="B1376" s="379"/>
      <c r="C1376" s="378" t="s">
        <v>882</v>
      </c>
      <c r="D1376" s="381" t="s">
        <v>28</v>
      </c>
      <c r="E1376" s="383">
        <v>1471.11</v>
      </c>
      <c r="F1376" s="383">
        <v>42.16</v>
      </c>
      <c r="G1376" s="383">
        <v>1513.27</v>
      </c>
    </row>
    <row r="1377" spans="1:7" s="352" customFormat="1" ht="38.25" x14ac:dyDescent="0.2">
      <c r="A1377" s="378" t="s">
        <v>4109</v>
      </c>
      <c r="B1377" s="379"/>
      <c r="C1377" s="378" t="s">
        <v>883</v>
      </c>
      <c r="D1377" s="381" t="s">
        <v>28</v>
      </c>
      <c r="E1377" s="383">
        <v>751.67</v>
      </c>
      <c r="F1377" s="383">
        <v>42.16</v>
      </c>
      <c r="G1377" s="383">
        <v>793.83</v>
      </c>
    </row>
    <row r="1378" spans="1:7" s="352" customFormat="1" ht="38.25" x14ac:dyDescent="0.2">
      <c r="A1378" s="378" t="s">
        <v>4110</v>
      </c>
      <c r="B1378" s="379"/>
      <c r="C1378" s="378" t="s">
        <v>8440</v>
      </c>
      <c r="D1378" s="381" t="s">
        <v>28</v>
      </c>
      <c r="E1378" s="383">
        <v>1628</v>
      </c>
      <c r="F1378" s="383">
        <v>42.16</v>
      </c>
      <c r="G1378" s="383">
        <v>1670.16</v>
      </c>
    </row>
    <row r="1379" spans="1:7" s="352" customFormat="1" ht="38.25" x14ac:dyDescent="0.2">
      <c r="A1379" s="378" t="s">
        <v>4111</v>
      </c>
      <c r="B1379" s="379"/>
      <c r="C1379" s="378" t="s">
        <v>8441</v>
      </c>
      <c r="D1379" s="381" t="s">
        <v>28</v>
      </c>
      <c r="E1379" s="383">
        <v>1393.51</v>
      </c>
      <c r="F1379" s="383">
        <v>42.16</v>
      </c>
      <c r="G1379" s="383">
        <v>1435.67</v>
      </c>
    </row>
    <row r="1380" spans="1:7" s="352" customFormat="1" x14ac:dyDescent="0.2">
      <c r="A1380" s="384" t="s">
        <v>4112</v>
      </c>
      <c r="B1380" s="385" t="s">
        <v>4113</v>
      </c>
      <c r="C1380" s="384"/>
      <c r="D1380" s="386"/>
      <c r="E1380" s="387"/>
      <c r="F1380" s="387"/>
      <c r="G1380" s="387"/>
    </row>
    <row r="1381" spans="1:7" ht="25.5" x14ac:dyDescent="0.2">
      <c r="A1381" s="378" t="s">
        <v>4114</v>
      </c>
      <c r="B1381" s="379"/>
      <c r="C1381" s="378" t="s">
        <v>4115</v>
      </c>
      <c r="D1381" s="381" t="s">
        <v>46</v>
      </c>
      <c r="E1381" s="383">
        <v>672.68</v>
      </c>
      <c r="F1381" s="383">
        <v>35.08</v>
      </c>
      <c r="G1381" s="383">
        <v>707.76</v>
      </c>
    </row>
    <row r="1382" spans="1:7" s="352" customFormat="1" x14ac:dyDescent="0.2">
      <c r="A1382" s="384" t="s">
        <v>4116</v>
      </c>
      <c r="B1382" s="385" t="s">
        <v>4117</v>
      </c>
      <c r="C1382" s="384"/>
      <c r="D1382" s="386"/>
      <c r="E1382" s="387"/>
      <c r="F1382" s="387"/>
      <c r="G1382" s="387"/>
    </row>
    <row r="1383" spans="1:7" s="352" customFormat="1" ht="25.5" x14ac:dyDescent="0.2">
      <c r="A1383" s="378" t="s">
        <v>4118</v>
      </c>
      <c r="B1383" s="379"/>
      <c r="C1383" s="378" t="s">
        <v>884</v>
      </c>
      <c r="D1383" s="381" t="s">
        <v>28</v>
      </c>
      <c r="E1383" s="383">
        <v>460.59</v>
      </c>
      <c r="F1383" s="383">
        <v>29.92</v>
      </c>
      <c r="G1383" s="383">
        <v>490.51</v>
      </c>
    </row>
    <row r="1384" spans="1:7" s="352" customFormat="1" ht="38.25" x14ac:dyDescent="0.2">
      <c r="A1384" s="378" t="s">
        <v>4119</v>
      </c>
      <c r="B1384" s="379"/>
      <c r="C1384" s="378" t="s">
        <v>885</v>
      </c>
      <c r="D1384" s="381" t="s">
        <v>28</v>
      </c>
      <c r="E1384" s="383">
        <v>697.71</v>
      </c>
      <c r="F1384" s="383">
        <v>84.4</v>
      </c>
      <c r="G1384" s="383">
        <v>782.11</v>
      </c>
    </row>
    <row r="1385" spans="1:7" s="352" customFormat="1" x14ac:dyDescent="0.2">
      <c r="A1385" s="384" t="s">
        <v>4120</v>
      </c>
      <c r="B1385" s="385" t="s">
        <v>886</v>
      </c>
      <c r="C1385" s="384"/>
      <c r="D1385" s="386"/>
      <c r="E1385" s="387"/>
      <c r="F1385" s="387"/>
      <c r="G1385" s="387"/>
    </row>
    <row r="1386" spans="1:7" s="352" customFormat="1" ht="38.25" x14ac:dyDescent="0.2">
      <c r="A1386" s="378" t="s">
        <v>4121</v>
      </c>
      <c r="B1386" s="379"/>
      <c r="C1386" s="378" t="s">
        <v>887</v>
      </c>
      <c r="D1386" s="381" t="s">
        <v>46</v>
      </c>
      <c r="E1386" s="383">
        <v>737.5</v>
      </c>
      <c r="F1386" s="383">
        <v>35.9</v>
      </c>
      <c r="G1386" s="383">
        <v>773.4</v>
      </c>
    </row>
    <row r="1387" spans="1:7" s="352" customFormat="1" ht="25.5" x14ac:dyDescent="0.2">
      <c r="A1387" s="378" t="s">
        <v>7448</v>
      </c>
      <c r="B1387" s="379"/>
      <c r="C1387" s="378" t="s">
        <v>7449</v>
      </c>
      <c r="D1387" s="381" t="s">
        <v>46</v>
      </c>
      <c r="E1387" s="383">
        <v>281.77</v>
      </c>
      <c r="F1387" s="383">
        <v>14.97</v>
      </c>
      <c r="G1387" s="383">
        <v>296.74</v>
      </c>
    </row>
    <row r="1388" spans="1:7" s="352" customFormat="1" ht="38.25" x14ac:dyDescent="0.2">
      <c r="A1388" s="378" t="s">
        <v>4122</v>
      </c>
      <c r="B1388" s="379"/>
      <c r="C1388" s="378" t="s">
        <v>4123</v>
      </c>
      <c r="D1388" s="381" t="s">
        <v>46</v>
      </c>
      <c r="E1388" s="383">
        <v>632</v>
      </c>
      <c r="F1388" s="383">
        <v>29.92</v>
      </c>
      <c r="G1388" s="383">
        <v>661.92</v>
      </c>
    </row>
    <row r="1389" spans="1:7" s="352" customFormat="1" x14ac:dyDescent="0.2">
      <c r="A1389" s="384" t="s">
        <v>4124</v>
      </c>
      <c r="B1389" s="385" t="s">
        <v>4125</v>
      </c>
      <c r="C1389" s="384"/>
      <c r="D1389" s="386"/>
      <c r="E1389" s="387"/>
      <c r="F1389" s="387"/>
      <c r="G1389" s="387"/>
    </row>
    <row r="1390" spans="1:7" s="352" customFormat="1" x14ac:dyDescent="0.2">
      <c r="A1390" s="378" t="s">
        <v>4126</v>
      </c>
      <c r="B1390" s="379"/>
      <c r="C1390" s="378" t="s">
        <v>888</v>
      </c>
      <c r="D1390" s="381" t="s">
        <v>28</v>
      </c>
      <c r="E1390" s="383">
        <v>0</v>
      </c>
      <c r="F1390" s="383">
        <v>29.92</v>
      </c>
      <c r="G1390" s="383">
        <v>29.92</v>
      </c>
    </row>
    <row r="1391" spans="1:7" s="352" customFormat="1" x14ac:dyDescent="0.2">
      <c r="A1391" s="378" t="s">
        <v>4127</v>
      </c>
      <c r="B1391" s="379"/>
      <c r="C1391" s="378" t="s">
        <v>889</v>
      </c>
      <c r="D1391" s="381" t="s">
        <v>46</v>
      </c>
      <c r="E1391" s="383">
        <v>1.0900000000000001</v>
      </c>
      <c r="F1391" s="383">
        <v>7.78</v>
      </c>
      <c r="G1391" s="383">
        <v>8.8699999999999992</v>
      </c>
    </row>
    <row r="1392" spans="1:7" s="352" customFormat="1" x14ac:dyDescent="0.2">
      <c r="A1392" s="378" t="s">
        <v>4128</v>
      </c>
      <c r="B1392" s="379"/>
      <c r="C1392" s="378" t="s">
        <v>890</v>
      </c>
      <c r="D1392" s="381" t="s">
        <v>46</v>
      </c>
      <c r="E1392" s="383">
        <v>0</v>
      </c>
      <c r="F1392" s="383">
        <v>17.95</v>
      </c>
      <c r="G1392" s="383">
        <v>17.95</v>
      </c>
    </row>
    <row r="1393" spans="1:7" s="352" customFormat="1" x14ac:dyDescent="0.2">
      <c r="A1393" s="378" t="s">
        <v>4129</v>
      </c>
      <c r="B1393" s="379"/>
      <c r="C1393" s="378" t="s">
        <v>891</v>
      </c>
      <c r="D1393" s="381" t="s">
        <v>46</v>
      </c>
      <c r="E1393" s="383">
        <v>16.079999999999998</v>
      </c>
      <c r="F1393" s="383">
        <v>20.11</v>
      </c>
      <c r="G1393" s="383">
        <v>36.19</v>
      </c>
    </row>
    <row r="1394" spans="1:7" s="352" customFormat="1" ht="25.5" x14ac:dyDescent="0.2">
      <c r="A1394" s="378" t="s">
        <v>4130</v>
      </c>
      <c r="B1394" s="379"/>
      <c r="C1394" s="378" t="s">
        <v>892</v>
      </c>
      <c r="D1394" s="381" t="s">
        <v>55</v>
      </c>
      <c r="E1394" s="383">
        <v>2201.67</v>
      </c>
      <c r="F1394" s="383">
        <v>70.16</v>
      </c>
      <c r="G1394" s="383">
        <v>2271.83</v>
      </c>
    </row>
    <row r="1395" spans="1:7" s="352" customFormat="1" x14ac:dyDescent="0.2">
      <c r="A1395" s="378" t="s">
        <v>4131</v>
      </c>
      <c r="B1395" s="379"/>
      <c r="C1395" s="378" t="s">
        <v>893</v>
      </c>
      <c r="D1395" s="381" t="s">
        <v>46</v>
      </c>
      <c r="E1395" s="383">
        <v>44.52</v>
      </c>
      <c r="F1395" s="383">
        <v>7.78</v>
      </c>
      <c r="G1395" s="383">
        <v>52.3</v>
      </c>
    </row>
    <row r="1396" spans="1:7" s="352" customFormat="1" ht="25.5" x14ac:dyDescent="0.2">
      <c r="A1396" s="378" t="s">
        <v>4132</v>
      </c>
      <c r="B1396" s="379"/>
      <c r="C1396" s="378" t="s">
        <v>894</v>
      </c>
      <c r="D1396" s="381" t="s">
        <v>46</v>
      </c>
      <c r="E1396" s="383">
        <v>191.36</v>
      </c>
      <c r="F1396" s="383">
        <v>7.78</v>
      </c>
      <c r="G1396" s="383">
        <v>199.14</v>
      </c>
    </row>
    <row r="1397" spans="1:7" s="352" customFormat="1" x14ac:dyDescent="0.2">
      <c r="A1397" s="378" t="s">
        <v>4133</v>
      </c>
      <c r="B1397" s="379"/>
      <c r="C1397" s="378" t="s">
        <v>895</v>
      </c>
      <c r="D1397" s="381" t="s">
        <v>28</v>
      </c>
      <c r="E1397" s="383">
        <v>123.78</v>
      </c>
      <c r="F1397" s="383">
        <v>35.9</v>
      </c>
      <c r="G1397" s="383">
        <v>159.68</v>
      </c>
    </row>
    <row r="1398" spans="1:7" s="352" customFormat="1" ht="25.5" x14ac:dyDescent="0.2">
      <c r="A1398" s="378" t="s">
        <v>4134</v>
      </c>
      <c r="B1398" s="379"/>
      <c r="C1398" s="378" t="s">
        <v>896</v>
      </c>
      <c r="D1398" s="381" t="s">
        <v>28</v>
      </c>
      <c r="E1398" s="383">
        <v>65.17</v>
      </c>
      <c r="F1398" s="383">
        <v>6.52</v>
      </c>
      <c r="G1398" s="383">
        <v>71.69</v>
      </c>
    </row>
    <row r="1399" spans="1:7" s="352" customFormat="1" ht="25.5" x14ac:dyDescent="0.2">
      <c r="A1399" s="378" t="s">
        <v>4135</v>
      </c>
      <c r="B1399" s="379"/>
      <c r="C1399" s="378" t="s">
        <v>897</v>
      </c>
      <c r="D1399" s="381" t="s">
        <v>28</v>
      </c>
      <c r="E1399" s="383">
        <v>27.32</v>
      </c>
      <c r="F1399" s="383">
        <v>6.52</v>
      </c>
      <c r="G1399" s="383">
        <v>33.840000000000003</v>
      </c>
    </row>
    <row r="1400" spans="1:7" s="352" customFormat="1" ht="38.25" x14ac:dyDescent="0.2">
      <c r="A1400" s="378" t="s">
        <v>4136</v>
      </c>
      <c r="B1400" s="379"/>
      <c r="C1400" s="378" t="s">
        <v>898</v>
      </c>
      <c r="D1400" s="381" t="s">
        <v>28</v>
      </c>
      <c r="E1400" s="383">
        <v>308.20999999999998</v>
      </c>
      <c r="F1400" s="383">
        <v>65.28</v>
      </c>
      <c r="G1400" s="383">
        <v>373.49</v>
      </c>
    </row>
    <row r="1401" spans="1:7" s="352" customFormat="1" ht="38.25" x14ac:dyDescent="0.2">
      <c r="A1401" s="378" t="s">
        <v>4137</v>
      </c>
      <c r="B1401" s="379"/>
      <c r="C1401" s="378" t="s">
        <v>8294</v>
      </c>
      <c r="D1401" s="381" t="s">
        <v>28</v>
      </c>
      <c r="E1401" s="383">
        <v>502.35</v>
      </c>
      <c r="F1401" s="383">
        <v>65.28</v>
      </c>
      <c r="G1401" s="383">
        <v>567.63</v>
      </c>
    </row>
    <row r="1402" spans="1:7" s="352" customFormat="1" x14ac:dyDescent="0.2">
      <c r="A1402" s="388" t="s">
        <v>4138</v>
      </c>
      <c r="B1402" s="388" t="s">
        <v>4139</v>
      </c>
      <c r="C1402" s="389"/>
      <c r="D1402" s="390"/>
      <c r="E1402" s="391"/>
      <c r="F1402" s="391"/>
      <c r="G1402" s="391"/>
    </row>
    <row r="1403" spans="1:7" s="352" customFormat="1" x14ac:dyDescent="0.2">
      <c r="A1403" s="369" t="s">
        <v>4140</v>
      </c>
      <c r="B1403" s="369" t="s">
        <v>899</v>
      </c>
      <c r="C1403" s="370"/>
      <c r="D1403" s="392"/>
      <c r="E1403" s="393"/>
      <c r="F1403" s="393"/>
      <c r="G1403" s="393"/>
    </row>
    <row r="1404" spans="1:7" s="352" customFormat="1" x14ac:dyDescent="0.2">
      <c r="A1404" s="378" t="s">
        <v>4141</v>
      </c>
      <c r="B1404" s="379"/>
      <c r="C1404" s="378" t="s">
        <v>900</v>
      </c>
      <c r="D1404" s="381" t="s">
        <v>28</v>
      </c>
      <c r="E1404" s="383">
        <v>500.73</v>
      </c>
      <c r="F1404" s="383">
        <v>44.89</v>
      </c>
      <c r="G1404" s="383">
        <v>545.62</v>
      </c>
    </row>
    <row r="1405" spans="1:7" s="352" customFormat="1" ht="25.5" x14ac:dyDescent="0.2">
      <c r="A1405" s="378" t="s">
        <v>4142</v>
      </c>
      <c r="B1405" s="379"/>
      <c r="C1405" s="378" t="s">
        <v>901</v>
      </c>
      <c r="D1405" s="381" t="s">
        <v>28</v>
      </c>
      <c r="E1405" s="383">
        <v>249.54</v>
      </c>
      <c r="F1405" s="383">
        <v>44.89</v>
      </c>
      <c r="G1405" s="383">
        <v>294.43</v>
      </c>
    </row>
    <row r="1406" spans="1:7" x14ac:dyDescent="0.2">
      <c r="A1406" s="378" t="s">
        <v>4143</v>
      </c>
      <c r="B1406" s="379"/>
      <c r="C1406" s="378" t="s">
        <v>902</v>
      </c>
      <c r="D1406" s="381" t="s">
        <v>28</v>
      </c>
      <c r="E1406" s="383">
        <v>646.39</v>
      </c>
      <c r="F1406" s="383">
        <v>44.89</v>
      </c>
      <c r="G1406" s="383">
        <v>691.28</v>
      </c>
    </row>
    <row r="1407" spans="1:7" s="352" customFormat="1" ht="25.5" x14ac:dyDescent="0.2">
      <c r="A1407" s="378" t="s">
        <v>4144</v>
      </c>
      <c r="B1407" s="379"/>
      <c r="C1407" s="378" t="s">
        <v>4145</v>
      </c>
      <c r="D1407" s="381" t="s">
        <v>28</v>
      </c>
      <c r="E1407" s="383">
        <v>611.91999999999996</v>
      </c>
      <c r="F1407" s="383">
        <v>44.89</v>
      </c>
      <c r="G1407" s="383">
        <v>656.81</v>
      </c>
    </row>
    <row r="1408" spans="1:7" x14ac:dyDescent="0.2">
      <c r="A1408" s="378" t="s">
        <v>4146</v>
      </c>
      <c r="B1408" s="379"/>
      <c r="C1408" s="378" t="s">
        <v>903</v>
      </c>
      <c r="D1408" s="381" t="s">
        <v>28</v>
      </c>
      <c r="E1408" s="383">
        <v>541.76</v>
      </c>
      <c r="F1408" s="383">
        <v>44.89</v>
      </c>
      <c r="G1408" s="383">
        <v>586.65</v>
      </c>
    </row>
    <row r="1409" spans="1:7" s="352" customFormat="1" ht="25.5" x14ac:dyDescent="0.2">
      <c r="A1409" s="378" t="s">
        <v>4147</v>
      </c>
      <c r="B1409" s="379"/>
      <c r="C1409" s="378" t="s">
        <v>4148</v>
      </c>
      <c r="D1409" s="381" t="s">
        <v>28</v>
      </c>
      <c r="E1409" s="383">
        <v>332.4</v>
      </c>
      <c r="F1409" s="383">
        <v>44.89</v>
      </c>
      <c r="G1409" s="383">
        <v>377.29</v>
      </c>
    </row>
    <row r="1410" spans="1:7" s="352" customFormat="1" x14ac:dyDescent="0.2">
      <c r="A1410" s="378" t="s">
        <v>4149</v>
      </c>
      <c r="B1410" s="379"/>
      <c r="C1410" s="378" t="s">
        <v>904</v>
      </c>
      <c r="D1410" s="381" t="s">
        <v>28</v>
      </c>
      <c r="E1410" s="383">
        <v>600.16999999999996</v>
      </c>
      <c r="F1410" s="383">
        <v>44.89</v>
      </c>
      <c r="G1410" s="383">
        <v>645.05999999999995</v>
      </c>
    </row>
    <row r="1411" spans="1:7" ht="25.5" x14ac:dyDescent="0.2">
      <c r="A1411" s="378" t="s">
        <v>4150</v>
      </c>
      <c r="B1411" s="379"/>
      <c r="C1411" s="378" t="s">
        <v>4151</v>
      </c>
      <c r="D1411" s="381" t="s">
        <v>28</v>
      </c>
      <c r="E1411" s="383">
        <v>590.37</v>
      </c>
      <c r="F1411" s="383">
        <v>44.89</v>
      </c>
      <c r="G1411" s="383">
        <v>635.26</v>
      </c>
    </row>
    <row r="1412" spans="1:7" s="352" customFormat="1" ht="25.5" x14ac:dyDescent="0.2">
      <c r="A1412" s="378" t="s">
        <v>4152</v>
      </c>
      <c r="B1412" s="379"/>
      <c r="C1412" s="378" t="s">
        <v>905</v>
      </c>
      <c r="D1412" s="381" t="s">
        <v>28</v>
      </c>
      <c r="E1412" s="383">
        <v>671.64</v>
      </c>
      <c r="F1412" s="383">
        <v>44.89</v>
      </c>
      <c r="G1412" s="383">
        <v>716.53</v>
      </c>
    </row>
    <row r="1413" spans="1:7" s="352" customFormat="1" ht="25.5" x14ac:dyDescent="0.2">
      <c r="A1413" s="378" t="s">
        <v>4153</v>
      </c>
      <c r="B1413" s="379"/>
      <c r="C1413" s="378" t="s">
        <v>906</v>
      </c>
      <c r="D1413" s="381" t="s">
        <v>28</v>
      </c>
      <c r="E1413" s="383">
        <v>543.49</v>
      </c>
      <c r="F1413" s="383">
        <v>44.89</v>
      </c>
      <c r="G1413" s="383">
        <v>588.38</v>
      </c>
    </row>
    <row r="1414" spans="1:7" s="352" customFormat="1" ht="38.25" x14ac:dyDescent="0.2">
      <c r="A1414" s="378" t="s">
        <v>4154</v>
      </c>
      <c r="B1414" s="379"/>
      <c r="C1414" s="378" t="s">
        <v>907</v>
      </c>
      <c r="D1414" s="381" t="s">
        <v>28</v>
      </c>
      <c r="E1414" s="383">
        <v>208.9</v>
      </c>
      <c r="F1414" s="383">
        <v>0</v>
      </c>
      <c r="G1414" s="383">
        <v>208.9</v>
      </c>
    </row>
    <row r="1415" spans="1:7" x14ac:dyDescent="0.2">
      <c r="A1415" s="378" t="s">
        <v>4155</v>
      </c>
      <c r="B1415" s="379"/>
      <c r="C1415" s="378" t="s">
        <v>8295</v>
      </c>
      <c r="D1415" s="381" t="s">
        <v>28</v>
      </c>
      <c r="E1415" s="383">
        <v>414.52</v>
      </c>
      <c r="F1415" s="383">
        <v>34.49</v>
      </c>
      <c r="G1415" s="383">
        <v>449.01</v>
      </c>
    </row>
    <row r="1416" spans="1:7" s="352" customFormat="1" ht="25.5" x14ac:dyDescent="0.2">
      <c r="A1416" s="378" t="s">
        <v>7450</v>
      </c>
      <c r="B1416" s="379"/>
      <c r="C1416" s="378" t="s">
        <v>8296</v>
      </c>
      <c r="D1416" s="381" t="s">
        <v>28</v>
      </c>
      <c r="E1416" s="383">
        <v>874.94</v>
      </c>
      <c r="F1416" s="383">
        <v>44.89</v>
      </c>
      <c r="G1416" s="383">
        <v>919.83</v>
      </c>
    </row>
    <row r="1417" spans="1:7" s="352" customFormat="1" ht="25.5" x14ac:dyDescent="0.2">
      <c r="A1417" s="378" t="s">
        <v>7451</v>
      </c>
      <c r="B1417" s="379"/>
      <c r="C1417" s="378" t="s">
        <v>8297</v>
      </c>
      <c r="D1417" s="381" t="s">
        <v>28</v>
      </c>
      <c r="E1417" s="383">
        <v>880.89</v>
      </c>
      <c r="F1417" s="383">
        <v>44.89</v>
      </c>
      <c r="G1417" s="383">
        <v>925.78</v>
      </c>
    </row>
    <row r="1418" spans="1:7" s="352" customFormat="1" ht="25.5" x14ac:dyDescent="0.2">
      <c r="A1418" s="378" t="s">
        <v>4156</v>
      </c>
      <c r="B1418" s="379"/>
      <c r="C1418" s="378" t="s">
        <v>8298</v>
      </c>
      <c r="D1418" s="381" t="s">
        <v>28</v>
      </c>
      <c r="E1418" s="383">
        <v>473.42</v>
      </c>
      <c r="F1418" s="383">
        <v>44.89</v>
      </c>
      <c r="G1418" s="383">
        <v>518.30999999999995</v>
      </c>
    </row>
    <row r="1419" spans="1:7" s="352" customFormat="1" x14ac:dyDescent="0.2">
      <c r="A1419" s="378" t="s">
        <v>4157</v>
      </c>
      <c r="B1419" s="379"/>
      <c r="C1419" s="378" t="s">
        <v>908</v>
      </c>
      <c r="D1419" s="381" t="s">
        <v>28</v>
      </c>
      <c r="E1419" s="383">
        <v>477.38</v>
      </c>
      <c r="F1419" s="383">
        <v>34.49</v>
      </c>
      <c r="G1419" s="383">
        <v>511.87</v>
      </c>
    </row>
    <row r="1420" spans="1:7" s="352" customFormat="1" x14ac:dyDescent="0.2">
      <c r="A1420" s="378" t="s">
        <v>4158</v>
      </c>
      <c r="B1420" s="379"/>
      <c r="C1420" s="378" t="s">
        <v>909</v>
      </c>
      <c r="D1420" s="381" t="s">
        <v>28</v>
      </c>
      <c r="E1420" s="383">
        <v>589.67999999999995</v>
      </c>
      <c r="F1420" s="383">
        <v>34.49</v>
      </c>
      <c r="G1420" s="383">
        <v>624.16999999999996</v>
      </c>
    </row>
    <row r="1421" spans="1:7" s="352" customFormat="1" x14ac:dyDescent="0.2">
      <c r="A1421" s="378" t="s">
        <v>4159</v>
      </c>
      <c r="B1421" s="379"/>
      <c r="C1421" s="378" t="s">
        <v>910</v>
      </c>
      <c r="D1421" s="381" t="s">
        <v>28</v>
      </c>
      <c r="E1421" s="383">
        <v>622.29999999999995</v>
      </c>
      <c r="F1421" s="383">
        <v>25.87</v>
      </c>
      <c r="G1421" s="383">
        <v>648.16999999999996</v>
      </c>
    </row>
    <row r="1422" spans="1:7" s="352" customFormat="1" x14ac:dyDescent="0.2">
      <c r="A1422" s="378" t="s">
        <v>4160</v>
      </c>
      <c r="B1422" s="379"/>
      <c r="C1422" s="378" t="s">
        <v>911</v>
      </c>
      <c r="D1422" s="381" t="s">
        <v>28</v>
      </c>
      <c r="E1422" s="383">
        <v>602.61</v>
      </c>
      <c r="F1422" s="383">
        <v>25.87</v>
      </c>
      <c r="G1422" s="383">
        <v>628.48</v>
      </c>
    </row>
    <row r="1423" spans="1:7" s="352" customFormat="1" ht="25.5" x14ac:dyDescent="0.2">
      <c r="A1423" s="378" t="s">
        <v>4161</v>
      </c>
      <c r="B1423" s="379"/>
      <c r="C1423" s="378" t="s">
        <v>912</v>
      </c>
      <c r="D1423" s="381" t="s">
        <v>28</v>
      </c>
      <c r="E1423" s="383">
        <v>620</v>
      </c>
      <c r="F1423" s="383">
        <v>25.87</v>
      </c>
      <c r="G1423" s="383">
        <v>645.87</v>
      </c>
    </row>
    <row r="1424" spans="1:7" s="352" customFormat="1" x14ac:dyDescent="0.2">
      <c r="A1424" s="378" t="s">
        <v>4162</v>
      </c>
      <c r="B1424" s="379"/>
      <c r="C1424" s="378" t="s">
        <v>4163</v>
      </c>
      <c r="D1424" s="381" t="s">
        <v>28</v>
      </c>
      <c r="E1424" s="383">
        <v>656.72</v>
      </c>
      <c r="F1424" s="383">
        <v>0</v>
      </c>
      <c r="G1424" s="383">
        <v>656.72</v>
      </c>
    </row>
    <row r="1425" spans="1:7" s="352" customFormat="1" ht="25.5" x14ac:dyDescent="0.2">
      <c r="A1425" s="378" t="s">
        <v>4164</v>
      </c>
      <c r="B1425" s="379"/>
      <c r="C1425" s="378" t="s">
        <v>913</v>
      </c>
      <c r="D1425" s="381" t="s">
        <v>28</v>
      </c>
      <c r="E1425" s="383">
        <v>617.55999999999995</v>
      </c>
      <c r="F1425" s="383">
        <v>0</v>
      </c>
      <c r="G1425" s="383">
        <v>617.55999999999995</v>
      </c>
    </row>
    <row r="1426" spans="1:7" s="352" customFormat="1" ht="25.5" x14ac:dyDescent="0.2">
      <c r="A1426" s="378" t="s">
        <v>4165</v>
      </c>
      <c r="B1426" s="379"/>
      <c r="C1426" s="378" t="s">
        <v>4166</v>
      </c>
      <c r="D1426" s="381" t="s">
        <v>28</v>
      </c>
      <c r="E1426" s="383">
        <v>539.54</v>
      </c>
      <c r="F1426" s="383">
        <v>0</v>
      </c>
      <c r="G1426" s="383">
        <v>539.54</v>
      </c>
    </row>
    <row r="1427" spans="1:7" s="352" customFormat="1" ht="25.5" x14ac:dyDescent="0.2">
      <c r="A1427" s="378" t="s">
        <v>4167</v>
      </c>
      <c r="B1427" s="379"/>
      <c r="C1427" s="378" t="s">
        <v>4168</v>
      </c>
      <c r="D1427" s="381" t="s">
        <v>28</v>
      </c>
      <c r="E1427" s="383">
        <v>460</v>
      </c>
      <c r="F1427" s="383">
        <v>0</v>
      </c>
      <c r="G1427" s="383">
        <v>460</v>
      </c>
    </row>
    <row r="1428" spans="1:7" ht="25.5" x14ac:dyDescent="0.2">
      <c r="A1428" s="378" t="s">
        <v>4169</v>
      </c>
      <c r="B1428" s="379"/>
      <c r="C1428" s="378" t="s">
        <v>914</v>
      </c>
      <c r="D1428" s="381" t="s">
        <v>28</v>
      </c>
      <c r="E1428" s="383">
        <v>402.36</v>
      </c>
      <c r="F1428" s="383">
        <v>44.89</v>
      </c>
      <c r="G1428" s="383">
        <v>447.25</v>
      </c>
    </row>
    <row r="1429" spans="1:7" ht="25.5" x14ac:dyDescent="0.2">
      <c r="A1429" s="378" t="s">
        <v>4170</v>
      </c>
      <c r="B1429" s="379"/>
      <c r="C1429" s="378" t="s">
        <v>915</v>
      </c>
      <c r="D1429" s="381" t="s">
        <v>28</v>
      </c>
      <c r="E1429" s="383">
        <v>462.36</v>
      </c>
      <c r="F1429" s="383">
        <v>44.89</v>
      </c>
      <c r="G1429" s="383">
        <v>507.25</v>
      </c>
    </row>
    <row r="1430" spans="1:7" s="352" customFormat="1" ht="25.5" x14ac:dyDescent="0.2">
      <c r="A1430" s="378" t="s">
        <v>4171</v>
      </c>
      <c r="B1430" s="379"/>
      <c r="C1430" s="378" t="s">
        <v>916</v>
      </c>
      <c r="D1430" s="381" t="s">
        <v>28</v>
      </c>
      <c r="E1430" s="383">
        <v>405.12</v>
      </c>
      <c r="F1430" s="383">
        <v>44.89</v>
      </c>
      <c r="G1430" s="383">
        <v>450.01</v>
      </c>
    </row>
    <row r="1431" spans="1:7" s="352" customFormat="1" ht="25.5" x14ac:dyDescent="0.2">
      <c r="A1431" s="378" t="s">
        <v>4172</v>
      </c>
      <c r="B1431" s="379"/>
      <c r="C1431" s="378" t="s">
        <v>917</v>
      </c>
      <c r="D1431" s="381" t="s">
        <v>28</v>
      </c>
      <c r="E1431" s="383">
        <v>477.36</v>
      </c>
      <c r="F1431" s="383">
        <v>44.89</v>
      </c>
      <c r="G1431" s="383">
        <v>522.25</v>
      </c>
    </row>
    <row r="1432" spans="1:7" s="352" customFormat="1" x14ac:dyDescent="0.2">
      <c r="A1432" s="384" t="s">
        <v>4173</v>
      </c>
      <c r="B1432" s="385" t="s">
        <v>918</v>
      </c>
      <c r="C1432" s="384"/>
      <c r="D1432" s="386"/>
      <c r="E1432" s="387"/>
      <c r="F1432" s="387"/>
      <c r="G1432" s="387"/>
    </row>
    <row r="1433" spans="1:7" s="352" customFormat="1" ht="25.5" x14ac:dyDescent="0.2">
      <c r="A1433" s="378" t="s">
        <v>4174</v>
      </c>
      <c r="B1433" s="379"/>
      <c r="C1433" s="378" t="s">
        <v>919</v>
      </c>
      <c r="D1433" s="381" t="s">
        <v>28</v>
      </c>
      <c r="E1433" s="383">
        <v>506.69</v>
      </c>
      <c r="F1433" s="383">
        <v>89.76</v>
      </c>
      <c r="G1433" s="383">
        <v>596.45000000000005</v>
      </c>
    </row>
    <row r="1434" spans="1:7" s="352" customFormat="1" ht="25.5" x14ac:dyDescent="0.2">
      <c r="A1434" s="378" t="s">
        <v>4175</v>
      </c>
      <c r="B1434" s="379"/>
      <c r="C1434" s="378" t="s">
        <v>920</v>
      </c>
      <c r="D1434" s="381" t="s">
        <v>28</v>
      </c>
      <c r="E1434" s="383">
        <v>649.11</v>
      </c>
      <c r="F1434" s="383">
        <v>89.76</v>
      </c>
      <c r="G1434" s="383">
        <v>738.87</v>
      </c>
    </row>
    <row r="1435" spans="1:7" s="352" customFormat="1" ht="25.5" x14ac:dyDescent="0.2">
      <c r="A1435" s="378" t="s">
        <v>4176</v>
      </c>
      <c r="B1435" s="379"/>
      <c r="C1435" s="378" t="s">
        <v>921</v>
      </c>
      <c r="D1435" s="381" t="s">
        <v>28</v>
      </c>
      <c r="E1435" s="383">
        <v>717.74</v>
      </c>
      <c r="F1435" s="383">
        <v>89.76</v>
      </c>
      <c r="G1435" s="383">
        <v>807.5</v>
      </c>
    </row>
    <row r="1436" spans="1:7" s="352" customFormat="1" ht="25.5" x14ac:dyDescent="0.2">
      <c r="A1436" s="378" t="s">
        <v>4177</v>
      </c>
      <c r="B1436" s="379"/>
      <c r="C1436" s="378" t="s">
        <v>922</v>
      </c>
      <c r="D1436" s="381" t="s">
        <v>28</v>
      </c>
      <c r="E1436" s="383">
        <v>472.27</v>
      </c>
      <c r="F1436" s="383">
        <v>89.76</v>
      </c>
      <c r="G1436" s="383">
        <v>562.03</v>
      </c>
    </row>
    <row r="1437" spans="1:7" s="352" customFormat="1" x14ac:dyDescent="0.2">
      <c r="A1437" s="378" t="s">
        <v>4178</v>
      </c>
      <c r="B1437" s="379"/>
      <c r="C1437" s="378" t="s">
        <v>923</v>
      </c>
      <c r="D1437" s="381" t="s">
        <v>28</v>
      </c>
      <c r="E1437" s="383">
        <v>577.26</v>
      </c>
      <c r="F1437" s="383">
        <v>89.76</v>
      </c>
      <c r="G1437" s="383">
        <v>667.02</v>
      </c>
    </row>
    <row r="1438" spans="1:7" s="352" customFormat="1" ht="25.5" x14ac:dyDescent="0.2">
      <c r="A1438" s="378" t="s">
        <v>4179</v>
      </c>
      <c r="B1438" s="379"/>
      <c r="C1438" s="378" t="s">
        <v>924</v>
      </c>
      <c r="D1438" s="381" t="s">
        <v>28</v>
      </c>
      <c r="E1438" s="383">
        <v>399.86</v>
      </c>
      <c r="F1438" s="383">
        <v>89.76</v>
      </c>
      <c r="G1438" s="383">
        <v>489.62</v>
      </c>
    </row>
    <row r="1439" spans="1:7" s="352" customFormat="1" ht="25.5" x14ac:dyDescent="0.2">
      <c r="A1439" s="378" t="s">
        <v>4180</v>
      </c>
      <c r="B1439" s="379"/>
      <c r="C1439" s="378" t="s">
        <v>925</v>
      </c>
      <c r="D1439" s="381" t="s">
        <v>28</v>
      </c>
      <c r="E1439" s="383">
        <v>694.23</v>
      </c>
      <c r="F1439" s="383">
        <v>89.76</v>
      </c>
      <c r="G1439" s="383">
        <v>783.99</v>
      </c>
    </row>
    <row r="1440" spans="1:7" s="352" customFormat="1" ht="25.5" x14ac:dyDescent="0.2">
      <c r="A1440" s="378" t="s">
        <v>7452</v>
      </c>
      <c r="B1440" s="379"/>
      <c r="C1440" s="378" t="s">
        <v>8442</v>
      </c>
      <c r="D1440" s="381" t="s">
        <v>28</v>
      </c>
      <c r="E1440" s="383">
        <v>526.4</v>
      </c>
      <c r="F1440" s="383">
        <v>89.76</v>
      </c>
      <c r="G1440" s="383">
        <v>616.16</v>
      </c>
    </row>
    <row r="1441" spans="1:7" s="352" customFormat="1" ht="25.5" x14ac:dyDescent="0.2">
      <c r="A1441" s="378" t="s">
        <v>7453</v>
      </c>
      <c r="B1441" s="379"/>
      <c r="C1441" s="378" t="s">
        <v>8299</v>
      </c>
      <c r="D1441" s="381" t="s">
        <v>28</v>
      </c>
      <c r="E1441" s="383">
        <v>783.92</v>
      </c>
      <c r="F1441" s="383">
        <v>89.76</v>
      </c>
      <c r="G1441" s="383">
        <v>873.68</v>
      </c>
    </row>
    <row r="1442" spans="1:7" s="352" customFormat="1" ht="25.5" x14ac:dyDescent="0.2">
      <c r="A1442" s="378" t="s">
        <v>4181</v>
      </c>
      <c r="B1442" s="379"/>
      <c r="C1442" s="378" t="s">
        <v>926</v>
      </c>
      <c r="D1442" s="381" t="s">
        <v>28</v>
      </c>
      <c r="E1442" s="383">
        <v>652.36</v>
      </c>
      <c r="F1442" s="383">
        <v>44.89</v>
      </c>
      <c r="G1442" s="383">
        <v>697.25</v>
      </c>
    </row>
    <row r="1443" spans="1:7" s="352" customFormat="1" ht="25.5" x14ac:dyDescent="0.2">
      <c r="A1443" s="378" t="s">
        <v>4182</v>
      </c>
      <c r="B1443" s="379"/>
      <c r="C1443" s="378" t="s">
        <v>927</v>
      </c>
      <c r="D1443" s="381" t="s">
        <v>28</v>
      </c>
      <c r="E1443" s="383">
        <v>652.36</v>
      </c>
      <c r="F1443" s="383">
        <v>44.89</v>
      </c>
      <c r="G1443" s="383">
        <v>697.25</v>
      </c>
    </row>
    <row r="1444" spans="1:7" s="352" customFormat="1" ht="25.5" x14ac:dyDescent="0.2">
      <c r="A1444" s="378" t="s">
        <v>4183</v>
      </c>
      <c r="B1444" s="379"/>
      <c r="C1444" s="378" t="s">
        <v>928</v>
      </c>
      <c r="D1444" s="381" t="s">
        <v>28</v>
      </c>
      <c r="E1444" s="383">
        <v>663.26</v>
      </c>
      <c r="F1444" s="383">
        <v>44.89</v>
      </c>
      <c r="G1444" s="383">
        <v>708.15</v>
      </c>
    </row>
    <row r="1445" spans="1:7" s="352" customFormat="1" ht="25.5" x14ac:dyDescent="0.2">
      <c r="A1445" s="378" t="s">
        <v>4184</v>
      </c>
      <c r="B1445" s="379"/>
      <c r="C1445" s="378" t="s">
        <v>929</v>
      </c>
      <c r="D1445" s="381" t="s">
        <v>28</v>
      </c>
      <c r="E1445" s="383">
        <v>569.85</v>
      </c>
      <c r="F1445" s="383">
        <v>44.89</v>
      </c>
      <c r="G1445" s="383">
        <v>614.74</v>
      </c>
    </row>
    <row r="1446" spans="1:7" s="352" customFormat="1" ht="25.5" x14ac:dyDescent="0.2">
      <c r="A1446" s="378" t="s">
        <v>4185</v>
      </c>
      <c r="B1446" s="379"/>
      <c r="C1446" s="378" t="s">
        <v>930</v>
      </c>
      <c r="D1446" s="381" t="s">
        <v>28</v>
      </c>
      <c r="E1446" s="383">
        <v>706.67</v>
      </c>
      <c r="F1446" s="383">
        <v>89.76</v>
      </c>
      <c r="G1446" s="383">
        <v>796.43</v>
      </c>
    </row>
    <row r="1447" spans="1:7" s="352" customFormat="1" ht="25.5" x14ac:dyDescent="0.2">
      <c r="A1447" s="378" t="s">
        <v>7454</v>
      </c>
      <c r="B1447" s="379"/>
      <c r="C1447" s="378" t="s">
        <v>7455</v>
      </c>
      <c r="D1447" s="381" t="s">
        <v>28</v>
      </c>
      <c r="E1447" s="383">
        <v>803.05</v>
      </c>
      <c r="F1447" s="383">
        <v>89.76</v>
      </c>
      <c r="G1447" s="383">
        <v>892.81</v>
      </c>
    </row>
    <row r="1448" spans="1:7" s="352" customFormat="1" x14ac:dyDescent="0.2">
      <c r="A1448" s="384" t="s">
        <v>4186</v>
      </c>
      <c r="B1448" s="385" t="s">
        <v>931</v>
      </c>
      <c r="C1448" s="384"/>
      <c r="D1448" s="386"/>
      <c r="E1448" s="387"/>
      <c r="F1448" s="387"/>
      <c r="G1448" s="387"/>
    </row>
    <row r="1449" spans="1:7" s="352" customFormat="1" x14ac:dyDescent="0.2">
      <c r="A1449" s="378" t="s">
        <v>4187</v>
      </c>
      <c r="B1449" s="379"/>
      <c r="C1449" s="378" t="s">
        <v>932</v>
      </c>
      <c r="D1449" s="381" t="s">
        <v>28</v>
      </c>
      <c r="E1449" s="383">
        <v>716.56</v>
      </c>
      <c r="F1449" s="383">
        <v>0</v>
      </c>
      <c r="G1449" s="383">
        <v>716.56</v>
      </c>
    </row>
    <row r="1450" spans="1:7" s="352" customFormat="1" x14ac:dyDescent="0.2">
      <c r="A1450" s="384" t="s">
        <v>4188</v>
      </c>
      <c r="B1450" s="385" t="s">
        <v>4189</v>
      </c>
      <c r="C1450" s="384"/>
      <c r="D1450" s="386"/>
      <c r="E1450" s="387"/>
      <c r="F1450" s="387"/>
      <c r="G1450" s="387"/>
    </row>
    <row r="1451" spans="1:7" s="352" customFormat="1" ht="38.25" x14ac:dyDescent="0.2">
      <c r="A1451" s="378" t="s">
        <v>4190</v>
      </c>
      <c r="B1451" s="379"/>
      <c r="C1451" s="378" t="s">
        <v>7456</v>
      </c>
      <c r="D1451" s="381" t="s">
        <v>28</v>
      </c>
      <c r="E1451" s="383">
        <v>156.91999999999999</v>
      </c>
      <c r="F1451" s="383">
        <v>0</v>
      </c>
      <c r="G1451" s="383">
        <v>156.91999999999999</v>
      </c>
    </row>
    <row r="1452" spans="1:7" s="352" customFormat="1" x14ac:dyDescent="0.2">
      <c r="A1452" s="388" t="s">
        <v>4191</v>
      </c>
      <c r="B1452" s="388" t="s">
        <v>4192</v>
      </c>
      <c r="C1452" s="389"/>
      <c r="D1452" s="390"/>
      <c r="E1452" s="391"/>
      <c r="F1452" s="391"/>
      <c r="G1452" s="391"/>
    </row>
    <row r="1453" spans="1:7" s="352" customFormat="1" x14ac:dyDescent="0.2">
      <c r="A1453" s="369" t="s">
        <v>4193</v>
      </c>
      <c r="B1453" s="369" t="s">
        <v>933</v>
      </c>
      <c r="C1453" s="370"/>
      <c r="D1453" s="392"/>
      <c r="E1453" s="393"/>
      <c r="F1453" s="393"/>
      <c r="G1453" s="393"/>
    </row>
    <row r="1454" spans="1:7" s="352" customFormat="1" x14ac:dyDescent="0.2">
      <c r="A1454" s="378" t="s">
        <v>4194</v>
      </c>
      <c r="B1454" s="379"/>
      <c r="C1454" s="378" t="s">
        <v>934</v>
      </c>
      <c r="D1454" s="381" t="s">
        <v>28</v>
      </c>
      <c r="E1454" s="383">
        <v>62.65</v>
      </c>
      <c r="F1454" s="383">
        <v>19.68</v>
      </c>
      <c r="G1454" s="383">
        <v>82.33</v>
      </c>
    </row>
    <row r="1455" spans="1:7" s="352" customFormat="1" x14ac:dyDescent="0.2">
      <c r="A1455" s="378" t="s">
        <v>4195</v>
      </c>
      <c r="B1455" s="379"/>
      <c r="C1455" s="378" t="s">
        <v>935</v>
      </c>
      <c r="D1455" s="381" t="s">
        <v>28</v>
      </c>
      <c r="E1455" s="383">
        <v>76.08</v>
      </c>
      <c r="F1455" s="383">
        <v>19.68</v>
      </c>
      <c r="G1455" s="383">
        <v>95.76</v>
      </c>
    </row>
    <row r="1456" spans="1:7" s="352" customFormat="1" x14ac:dyDescent="0.2">
      <c r="A1456" s="378" t="s">
        <v>4196</v>
      </c>
      <c r="B1456" s="379"/>
      <c r="C1456" s="378" t="s">
        <v>936</v>
      </c>
      <c r="D1456" s="381" t="s">
        <v>28</v>
      </c>
      <c r="E1456" s="383">
        <v>87.66</v>
      </c>
      <c r="F1456" s="383">
        <v>19.68</v>
      </c>
      <c r="G1456" s="383">
        <v>107.34</v>
      </c>
    </row>
    <row r="1457" spans="1:7" s="352" customFormat="1" x14ac:dyDescent="0.2">
      <c r="A1457" s="378" t="s">
        <v>4197</v>
      </c>
      <c r="B1457" s="379"/>
      <c r="C1457" s="378" t="s">
        <v>937</v>
      </c>
      <c r="D1457" s="381" t="s">
        <v>28</v>
      </c>
      <c r="E1457" s="383">
        <v>117.01</v>
      </c>
      <c r="F1457" s="383">
        <v>19.68</v>
      </c>
      <c r="G1457" s="383">
        <v>136.69</v>
      </c>
    </row>
    <row r="1458" spans="1:7" x14ac:dyDescent="0.2">
      <c r="A1458" s="378" t="s">
        <v>4198</v>
      </c>
      <c r="B1458" s="379"/>
      <c r="C1458" s="378" t="s">
        <v>939</v>
      </c>
      <c r="D1458" s="381" t="s">
        <v>28</v>
      </c>
      <c r="E1458" s="383">
        <v>308.74</v>
      </c>
      <c r="F1458" s="383">
        <v>19.68</v>
      </c>
      <c r="G1458" s="383">
        <v>328.42</v>
      </c>
    </row>
    <row r="1459" spans="1:7" s="352" customFormat="1" x14ac:dyDescent="0.2">
      <c r="A1459" s="378" t="s">
        <v>4199</v>
      </c>
      <c r="B1459" s="379"/>
      <c r="C1459" s="378" t="s">
        <v>945</v>
      </c>
      <c r="D1459" s="381" t="s">
        <v>28</v>
      </c>
      <c r="E1459" s="383">
        <v>521.72</v>
      </c>
      <c r="F1459" s="383">
        <v>19.68</v>
      </c>
      <c r="G1459" s="383">
        <v>541.4</v>
      </c>
    </row>
    <row r="1460" spans="1:7" s="352" customFormat="1" x14ac:dyDescent="0.2">
      <c r="A1460" s="378" t="s">
        <v>4200</v>
      </c>
      <c r="B1460" s="379"/>
      <c r="C1460" s="378" t="s">
        <v>940</v>
      </c>
      <c r="D1460" s="381" t="s">
        <v>28</v>
      </c>
      <c r="E1460" s="383">
        <v>378.17</v>
      </c>
      <c r="F1460" s="383">
        <v>19.68</v>
      </c>
      <c r="G1460" s="383">
        <v>397.85</v>
      </c>
    </row>
    <row r="1461" spans="1:7" s="352" customFormat="1" x14ac:dyDescent="0.2">
      <c r="A1461" s="378" t="s">
        <v>4201</v>
      </c>
      <c r="B1461" s="379"/>
      <c r="C1461" s="378" t="s">
        <v>938</v>
      </c>
      <c r="D1461" s="381" t="s">
        <v>28</v>
      </c>
      <c r="E1461" s="383">
        <v>185.5</v>
      </c>
      <c r="F1461" s="383">
        <v>19.68</v>
      </c>
      <c r="G1461" s="383">
        <v>205.18</v>
      </c>
    </row>
    <row r="1462" spans="1:7" s="352" customFormat="1" x14ac:dyDescent="0.2">
      <c r="A1462" s="378" t="s">
        <v>4202</v>
      </c>
      <c r="B1462" s="379"/>
      <c r="C1462" s="378" t="s">
        <v>943</v>
      </c>
      <c r="D1462" s="381" t="s">
        <v>28</v>
      </c>
      <c r="E1462" s="383">
        <v>284.36</v>
      </c>
      <c r="F1462" s="383">
        <v>19.68</v>
      </c>
      <c r="G1462" s="383">
        <v>304.04000000000002</v>
      </c>
    </row>
    <row r="1463" spans="1:7" s="352" customFormat="1" x14ac:dyDescent="0.2">
      <c r="A1463" s="378" t="s">
        <v>4203</v>
      </c>
      <c r="B1463" s="379"/>
      <c r="C1463" s="378" t="s">
        <v>941</v>
      </c>
      <c r="D1463" s="381" t="s">
        <v>28</v>
      </c>
      <c r="E1463" s="383">
        <v>306.81</v>
      </c>
      <c r="F1463" s="383">
        <v>19.68</v>
      </c>
      <c r="G1463" s="383">
        <v>326.49</v>
      </c>
    </row>
    <row r="1464" spans="1:7" s="352" customFormat="1" x14ac:dyDescent="0.2">
      <c r="A1464" s="378" t="s">
        <v>4204</v>
      </c>
      <c r="B1464" s="379"/>
      <c r="C1464" s="378" t="s">
        <v>942</v>
      </c>
      <c r="D1464" s="381" t="s">
        <v>28</v>
      </c>
      <c r="E1464" s="383">
        <v>302.74</v>
      </c>
      <c r="F1464" s="383">
        <v>19.68</v>
      </c>
      <c r="G1464" s="383">
        <v>322.42</v>
      </c>
    </row>
    <row r="1465" spans="1:7" s="352" customFormat="1" x14ac:dyDescent="0.2">
      <c r="A1465" s="378" t="s">
        <v>4205</v>
      </c>
      <c r="B1465" s="379"/>
      <c r="C1465" s="378" t="s">
        <v>944</v>
      </c>
      <c r="D1465" s="381" t="s">
        <v>28</v>
      </c>
      <c r="E1465" s="383">
        <v>75.56</v>
      </c>
      <c r="F1465" s="383">
        <v>19.68</v>
      </c>
      <c r="G1465" s="383">
        <v>95.24</v>
      </c>
    </row>
    <row r="1466" spans="1:7" s="352" customFormat="1" ht="25.5" x14ac:dyDescent="0.2">
      <c r="A1466" s="378" t="s">
        <v>7457</v>
      </c>
      <c r="B1466" s="379"/>
      <c r="C1466" s="378" t="s">
        <v>8300</v>
      </c>
      <c r="D1466" s="381" t="s">
        <v>28</v>
      </c>
      <c r="E1466" s="383">
        <v>2580.33</v>
      </c>
      <c r="F1466" s="383">
        <v>0</v>
      </c>
      <c r="G1466" s="383">
        <v>2580.33</v>
      </c>
    </row>
    <row r="1467" spans="1:7" s="352" customFormat="1" ht="25.5" x14ac:dyDescent="0.2">
      <c r="A1467" s="378" t="s">
        <v>4206</v>
      </c>
      <c r="B1467" s="379"/>
      <c r="C1467" s="378" t="s">
        <v>8301</v>
      </c>
      <c r="D1467" s="381" t="s">
        <v>28</v>
      </c>
      <c r="E1467" s="383">
        <v>4680</v>
      </c>
      <c r="F1467" s="383">
        <v>0</v>
      </c>
      <c r="G1467" s="383">
        <v>4680</v>
      </c>
    </row>
    <row r="1468" spans="1:7" s="352" customFormat="1" x14ac:dyDescent="0.2">
      <c r="A1468" s="384" t="s">
        <v>4207</v>
      </c>
      <c r="B1468" s="385" t="s">
        <v>7458</v>
      </c>
      <c r="C1468" s="384"/>
      <c r="D1468" s="386"/>
      <c r="E1468" s="387"/>
      <c r="F1468" s="387"/>
      <c r="G1468" s="387"/>
    </row>
    <row r="1469" spans="1:7" s="352" customFormat="1" x14ac:dyDescent="0.2">
      <c r="A1469" s="378" t="s">
        <v>4208</v>
      </c>
      <c r="B1469" s="379"/>
      <c r="C1469" s="378" t="s">
        <v>946</v>
      </c>
      <c r="D1469" s="381" t="s">
        <v>28</v>
      </c>
      <c r="E1469" s="383">
        <v>166.51</v>
      </c>
      <c r="F1469" s="383">
        <v>0</v>
      </c>
      <c r="G1469" s="383">
        <v>166.51</v>
      </c>
    </row>
    <row r="1470" spans="1:7" s="352" customFormat="1" x14ac:dyDescent="0.2">
      <c r="A1470" s="378" t="s">
        <v>4209</v>
      </c>
      <c r="B1470" s="379"/>
      <c r="C1470" s="378" t="s">
        <v>947</v>
      </c>
      <c r="D1470" s="381" t="s">
        <v>28</v>
      </c>
      <c r="E1470" s="383">
        <v>176.6</v>
      </c>
      <c r="F1470" s="383">
        <v>0</v>
      </c>
      <c r="G1470" s="383">
        <v>176.6</v>
      </c>
    </row>
    <row r="1471" spans="1:7" s="352" customFormat="1" x14ac:dyDescent="0.2">
      <c r="A1471" s="378" t="s">
        <v>4210</v>
      </c>
      <c r="B1471" s="379"/>
      <c r="C1471" s="378" t="s">
        <v>948</v>
      </c>
      <c r="D1471" s="381" t="s">
        <v>28</v>
      </c>
      <c r="E1471" s="383">
        <v>247.6</v>
      </c>
      <c r="F1471" s="383">
        <v>0</v>
      </c>
      <c r="G1471" s="383">
        <v>247.6</v>
      </c>
    </row>
    <row r="1472" spans="1:7" s="352" customFormat="1" x14ac:dyDescent="0.2">
      <c r="A1472" s="378" t="s">
        <v>4211</v>
      </c>
      <c r="B1472" s="379"/>
      <c r="C1472" s="378" t="s">
        <v>949</v>
      </c>
      <c r="D1472" s="381" t="s">
        <v>28</v>
      </c>
      <c r="E1472" s="383">
        <v>234.06</v>
      </c>
      <c r="F1472" s="383">
        <v>0</v>
      </c>
      <c r="G1472" s="383">
        <v>234.06</v>
      </c>
    </row>
    <row r="1473" spans="1:7" s="352" customFormat="1" x14ac:dyDescent="0.2">
      <c r="A1473" s="378" t="s">
        <v>4212</v>
      </c>
      <c r="B1473" s="379"/>
      <c r="C1473" s="378" t="s">
        <v>950</v>
      </c>
      <c r="D1473" s="381" t="s">
        <v>28</v>
      </c>
      <c r="E1473" s="383">
        <v>291.58</v>
      </c>
      <c r="F1473" s="383">
        <v>0</v>
      </c>
      <c r="G1473" s="383">
        <v>291.58</v>
      </c>
    </row>
    <row r="1474" spans="1:7" x14ac:dyDescent="0.2">
      <c r="A1474" s="378" t="s">
        <v>4213</v>
      </c>
      <c r="B1474" s="379"/>
      <c r="C1474" s="378" t="s">
        <v>951</v>
      </c>
      <c r="D1474" s="381" t="s">
        <v>28</v>
      </c>
      <c r="E1474" s="383">
        <v>360.96</v>
      </c>
      <c r="F1474" s="383">
        <v>0</v>
      </c>
      <c r="G1474" s="383">
        <v>360.96</v>
      </c>
    </row>
    <row r="1475" spans="1:7" s="352" customFormat="1" x14ac:dyDescent="0.2">
      <c r="A1475" s="378" t="s">
        <v>4214</v>
      </c>
      <c r="B1475" s="379"/>
      <c r="C1475" s="378" t="s">
        <v>952</v>
      </c>
      <c r="D1475" s="381" t="s">
        <v>28</v>
      </c>
      <c r="E1475" s="383">
        <v>507.11</v>
      </c>
      <c r="F1475" s="383">
        <v>0</v>
      </c>
      <c r="G1475" s="383">
        <v>507.11</v>
      </c>
    </row>
    <row r="1476" spans="1:7" x14ac:dyDescent="0.2">
      <c r="A1476" s="378" t="s">
        <v>4215</v>
      </c>
      <c r="B1476" s="379"/>
      <c r="C1476" s="378" t="s">
        <v>4216</v>
      </c>
      <c r="D1476" s="381" t="s">
        <v>28</v>
      </c>
      <c r="E1476" s="383">
        <v>415.76</v>
      </c>
      <c r="F1476" s="383">
        <v>0</v>
      </c>
      <c r="G1476" s="383">
        <v>415.76</v>
      </c>
    </row>
    <row r="1477" spans="1:7" s="352" customFormat="1" x14ac:dyDescent="0.2">
      <c r="A1477" s="384" t="s">
        <v>4217</v>
      </c>
      <c r="B1477" s="385" t="s">
        <v>7459</v>
      </c>
      <c r="C1477" s="384"/>
      <c r="D1477" s="386"/>
      <c r="E1477" s="387"/>
      <c r="F1477" s="387"/>
      <c r="G1477" s="387"/>
    </row>
    <row r="1478" spans="1:7" x14ac:dyDescent="0.2">
      <c r="A1478" s="378" t="s">
        <v>4218</v>
      </c>
      <c r="B1478" s="379"/>
      <c r="C1478" s="378" t="s">
        <v>953</v>
      </c>
      <c r="D1478" s="381" t="s">
        <v>28</v>
      </c>
      <c r="E1478" s="383">
        <v>456.76</v>
      </c>
      <c r="F1478" s="383">
        <v>0</v>
      </c>
      <c r="G1478" s="383">
        <v>456.76</v>
      </c>
    </row>
    <row r="1479" spans="1:7" x14ac:dyDescent="0.2">
      <c r="A1479" s="378" t="s">
        <v>4219</v>
      </c>
      <c r="B1479" s="379"/>
      <c r="C1479" s="378" t="s">
        <v>4220</v>
      </c>
      <c r="D1479" s="381" t="s">
        <v>28</v>
      </c>
      <c r="E1479" s="383">
        <v>898.32</v>
      </c>
      <c r="F1479" s="383">
        <v>0</v>
      </c>
      <c r="G1479" s="383">
        <v>898.32</v>
      </c>
    </row>
    <row r="1480" spans="1:7" s="352" customFormat="1" x14ac:dyDescent="0.2">
      <c r="A1480" s="378" t="s">
        <v>4221</v>
      </c>
      <c r="B1480" s="379"/>
      <c r="C1480" s="378" t="s">
        <v>954</v>
      </c>
      <c r="D1480" s="381" t="s">
        <v>28</v>
      </c>
      <c r="E1480" s="383">
        <v>578.92999999999995</v>
      </c>
      <c r="F1480" s="383">
        <v>0</v>
      </c>
      <c r="G1480" s="383">
        <v>578.92999999999995</v>
      </c>
    </row>
    <row r="1481" spans="1:7" s="352" customFormat="1" ht="25.5" x14ac:dyDescent="0.2">
      <c r="A1481" s="378" t="s">
        <v>4222</v>
      </c>
      <c r="B1481" s="379"/>
      <c r="C1481" s="378" t="s">
        <v>4223</v>
      </c>
      <c r="D1481" s="381" t="s">
        <v>28</v>
      </c>
      <c r="E1481" s="383">
        <v>1004.08</v>
      </c>
      <c r="F1481" s="383">
        <v>0</v>
      </c>
      <c r="G1481" s="383">
        <v>1004.08</v>
      </c>
    </row>
    <row r="1482" spans="1:7" s="352" customFormat="1" x14ac:dyDescent="0.2">
      <c r="A1482" s="384" t="s">
        <v>4224</v>
      </c>
      <c r="B1482" s="385" t="s">
        <v>955</v>
      </c>
      <c r="C1482" s="384"/>
      <c r="D1482" s="386"/>
      <c r="E1482" s="387"/>
      <c r="F1482" s="387"/>
      <c r="G1482" s="387"/>
    </row>
    <row r="1483" spans="1:7" s="352" customFormat="1" ht="25.5" x14ac:dyDescent="0.2">
      <c r="A1483" s="378" t="s">
        <v>4225</v>
      </c>
      <c r="B1483" s="379"/>
      <c r="C1483" s="378" t="s">
        <v>8443</v>
      </c>
      <c r="D1483" s="381" t="s">
        <v>28</v>
      </c>
      <c r="E1483" s="383">
        <v>286</v>
      </c>
      <c r="F1483" s="383">
        <v>0</v>
      </c>
      <c r="G1483" s="383">
        <v>286</v>
      </c>
    </row>
    <row r="1484" spans="1:7" s="352" customFormat="1" ht="25.5" x14ac:dyDescent="0.2">
      <c r="A1484" s="378" t="s">
        <v>4226</v>
      </c>
      <c r="B1484" s="379"/>
      <c r="C1484" s="378" t="s">
        <v>956</v>
      </c>
      <c r="D1484" s="381" t="s">
        <v>28</v>
      </c>
      <c r="E1484" s="383">
        <v>409.73</v>
      </c>
      <c r="F1484" s="383">
        <v>14.97</v>
      </c>
      <c r="G1484" s="383">
        <v>424.7</v>
      </c>
    </row>
    <row r="1485" spans="1:7" s="352" customFormat="1" x14ac:dyDescent="0.2">
      <c r="A1485" s="384" t="s">
        <v>4227</v>
      </c>
      <c r="B1485" s="385" t="s">
        <v>4228</v>
      </c>
      <c r="C1485" s="384"/>
      <c r="D1485" s="386"/>
      <c r="E1485" s="387"/>
      <c r="F1485" s="387"/>
      <c r="G1485" s="387"/>
    </row>
    <row r="1486" spans="1:7" s="352" customFormat="1" x14ac:dyDescent="0.2">
      <c r="A1486" s="378" t="s">
        <v>4229</v>
      </c>
      <c r="B1486" s="379"/>
      <c r="C1486" s="378" t="s">
        <v>957</v>
      </c>
      <c r="D1486" s="381" t="s">
        <v>46</v>
      </c>
      <c r="E1486" s="383">
        <v>0.94</v>
      </c>
      <c r="F1486" s="383">
        <v>2.95</v>
      </c>
      <c r="G1486" s="383">
        <v>3.89</v>
      </c>
    </row>
    <row r="1487" spans="1:7" s="352" customFormat="1" ht="25.5" x14ac:dyDescent="0.2">
      <c r="A1487" s="378" t="s">
        <v>4230</v>
      </c>
      <c r="B1487" s="379"/>
      <c r="C1487" s="378" t="s">
        <v>958</v>
      </c>
      <c r="D1487" s="381" t="s">
        <v>28</v>
      </c>
      <c r="E1487" s="383">
        <v>4.68</v>
      </c>
      <c r="F1487" s="383">
        <v>39.36</v>
      </c>
      <c r="G1487" s="383">
        <v>44.04</v>
      </c>
    </row>
    <row r="1488" spans="1:7" s="352" customFormat="1" x14ac:dyDescent="0.2">
      <c r="A1488" s="388" t="s">
        <v>4231</v>
      </c>
      <c r="B1488" s="388" t="s">
        <v>4232</v>
      </c>
      <c r="C1488" s="389"/>
      <c r="D1488" s="390"/>
      <c r="E1488" s="391"/>
      <c r="F1488" s="391"/>
      <c r="G1488" s="391"/>
    </row>
    <row r="1489" spans="1:7" s="352" customFormat="1" x14ac:dyDescent="0.2">
      <c r="A1489" s="369" t="s">
        <v>4233</v>
      </c>
      <c r="B1489" s="369" t="s">
        <v>959</v>
      </c>
      <c r="C1489" s="370"/>
      <c r="D1489" s="392"/>
      <c r="E1489" s="393"/>
      <c r="F1489" s="393"/>
      <c r="G1489" s="393"/>
    </row>
    <row r="1490" spans="1:7" s="352" customFormat="1" ht="25.5" x14ac:dyDescent="0.2">
      <c r="A1490" s="378" t="s">
        <v>7460</v>
      </c>
      <c r="B1490" s="379"/>
      <c r="C1490" s="378" t="s">
        <v>7461</v>
      </c>
      <c r="D1490" s="381" t="s">
        <v>28</v>
      </c>
      <c r="E1490" s="383">
        <v>373.64</v>
      </c>
      <c r="F1490" s="383">
        <v>69.099999999999994</v>
      </c>
      <c r="G1490" s="383">
        <v>442.74</v>
      </c>
    </row>
    <row r="1491" spans="1:7" s="352" customFormat="1" ht="25.5" x14ac:dyDescent="0.2">
      <c r="A1491" s="378" t="s">
        <v>7462</v>
      </c>
      <c r="B1491" s="379"/>
      <c r="C1491" s="378" t="s">
        <v>7463</v>
      </c>
      <c r="D1491" s="381" t="s">
        <v>28</v>
      </c>
      <c r="E1491" s="383">
        <v>333.72</v>
      </c>
      <c r="F1491" s="383">
        <v>69.099999999999994</v>
      </c>
      <c r="G1491" s="383">
        <v>402.82</v>
      </c>
    </row>
    <row r="1492" spans="1:7" s="352" customFormat="1" ht="25.5" x14ac:dyDescent="0.2">
      <c r="A1492" s="378" t="s">
        <v>7464</v>
      </c>
      <c r="B1492" s="379"/>
      <c r="C1492" s="378" t="s">
        <v>7465</v>
      </c>
      <c r="D1492" s="381" t="s">
        <v>28</v>
      </c>
      <c r="E1492" s="383">
        <v>561.76</v>
      </c>
      <c r="F1492" s="383">
        <v>69.099999999999994</v>
      </c>
      <c r="G1492" s="383">
        <v>630.86</v>
      </c>
    </row>
    <row r="1493" spans="1:7" s="352" customFormat="1" x14ac:dyDescent="0.2">
      <c r="A1493" s="378" t="s">
        <v>4234</v>
      </c>
      <c r="B1493" s="379"/>
      <c r="C1493" s="378" t="s">
        <v>960</v>
      </c>
      <c r="D1493" s="381" t="s">
        <v>28</v>
      </c>
      <c r="E1493" s="383">
        <v>62.84</v>
      </c>
      <c r="F1493" s="383">
        <v>69.099999999999994</v>
      </c>
      <c r="G1493" s="383">
        <v>131.94</v>
      </c>
    </row>
    <row r="1494" spans="1:7" s="352" customFormat="1" x14ac:dyDescent="0.2">
      <c r="A1494" s="384" t="s">
        <v>4235</v>
      </c>
      <c r="B1494" s="385" t="s">
        <v>961</v>
      </c>
      <c r="C1494" s="384"/>
      <c r="D1494" s="386"/>
      <c r="E1494" s="387"/>
      <c r="F1494" s="387"/>
      <c r="G1494" s="387"/>
    </row>
    <row r="1495" spans="1:7" s="352" customFormat="1" ht="25.5" x14ac:dyDescent="0.2">
      <c r="A1495" s="378" t="s">
        <v>4236</v>
      </c>
      <c r="B1495" s="379"/>
      <c r="C1495" s="378" t="s">
        <v>962</v>
      </c>
      <c r="D1495" s="381" t="s">
        <v>28</v>
      </c>
      <c r="E1495" s="383">
        <v>120.51</v>
      </c>
      <c r="F1495" s="383">
        <v>39.36</v>
      </c>
      <c r="G1495" s="383">
        <v>159.87</v>
      </c>
    </row>
    <row r="1496" spans="1:7" s="352" customFormat="1" x14ac:dyDescent="0.2">
      <c r="A1496" s="384" t="s">
        <v>4237</v>
      </c>
      <c r="B1496" s="385" t="s">
        <v>7466</v>
      </c>
      <c r="C1496" s="384"/>
      <c r="D1496" s="386"/>
      <c r="E1496" s="387"/>
      <c r="F1496" s="387"/>
      <c r="G1496" s="387"/>
    </row>
    <row r="1497" spans="1:7" s="396" customFormat="1" ht="25.5" x14ac:dyDescent="0.25">
      <c r="A1497" s="378" t="s">
        <v>8444</v>
      </c>
      <c r="B1497" s="379"/>
      <c r="C1497" s="378" t="s">
        <v>8445</v>
      </c>
      <c r="D1497" s="381" t="s">
        <v>28</v>
      </c>
      <c r="E1497" s="383">
        <v>1366.4</v>
      </c>
      <c r="F1497" s="383">
        <v>68.27</v>
      </c>
      <c r="G1497" s="383">
        <v>1434.67</v>
      </c>
    </row>
    <row r="1498" spans="1:7" s="352" customFormat="1" ht="38.25" x14ac:dyDescent="0.2">
      <c r="A1498" s="378" t="s">
        <v>4238</v>
      </c>
      <c r="B1498" s="379"/>
      <c r="C1498" s="378" t="s">
        <v>963</v>
      </c>
      <c r="D1498" s="381" t="s">
        <v>46</v>
      </c>
      <c r="E1498" s="383">
        <v>220.09</v>
      </c>
      <c r="F1498" s="383">
        <v>55.21</v>
      </c>
      <c r="G1498" s="383">
        <v>275.3</v>
      </c>
    </row>
    <row r="1499" spans="1:7" s="352" customFormat="1" ht="38.25" x14ac:dyDescent="0.2">
      <c r="A1499" s="378" t="s">
        <v>4239</v>
      </c>
      <c r="B1499" s="379"/>
      <c r="C1499" s="378" t="s">
        <v>964</v>
      </c>
      <c r="D1499" s="381" t="s">
        <v>46</v>
      </c>
      <c r="E1499" s="383">
        <v>28.38</v>
      </c>
      <c r="F1499" s="383">
        <v>17.95</v>
      </c>
      <c r="G1499" s="383">
        <v>46.33</v>
      </c>
    </row>
    <row r="1500" spans="1:7" s="352" customFormat="1" ht="38.25" x14ac:dyDescent="0.2">
      <c r="A1500" s="378" t="s">
        <v>7467</v>
      </c>
      <c r="B1500" s="379"/>
      <c r="C1500" s="378" t="s">
        <v>7468</v>
      </c>
      <c r="D1500" s="381" t="s">
        <v>46</v>
      </c>
      <c r="E1500" s="383">
        <v>69.05</v>
      </c>
      <c r="F1500" s="383">
        <v>8.2200000000000006</v>
      </c>
      <c r="G1500" s="383">
        <v>77.27</v>
      </c>
    </row>
    <row r="1501" spans="1:7" s="352" customFormat="1" x14ac:dyDescent="0.2">
      <c r="A1501" s="378" t="s">
        <v>7469</v>
      </c>
      <c r="B1501" s="379"/>
      <c r="C1501" s="378" t="s">
        <v>7470</v>
      </c>
      <c r="D1501" s="381" t="s">
        <v>46</v>
      </c>
      <c r="E1501" s="383">
        <v>38.56</v>
      </c>
      <c r="F1501" s="383">
        <v>4.49</v>
      </c>
      <c r="G1501" s="383">
        <v>43.05</v>
      </c>
    </row>
    <row r="1502" spans="1:7" s="352" customFormat="1" ht="38.25" x14ac:dyDescent="0.2">
      <c r="A1502" s="378" t="s">
        <v>4240</v>
      </c>
      <c r="B1502" s="379"/>
      <c r="C1502" s="378" t="s">
        <v>965</v>
      </c>
      <c r="D1502" s="381" t="s">
        <v>46</v>
      </c>
      <c r="E1502" s="383">
        <v>102.77</v>
      </c>
      <c r="F1502" s="383">
        <v>48.94</v>
      </c>
      <c r="G1502" s="383">
        <v>151.71</v>
      </c>
    </row>
    <row r="1503" spans="1:7" s="352" customFormat="1" ht="38.25" x14ac:dyDescent="0.2">
      <c r="A1503" s="378" t="s">
        <v>4241</v>
      </c>
      <c r="B1503" s="379"/>
      <c r="C1503" s="378" t="s">
        <v>966</v>
      </c>
      <c r="D1503" s="381" t="s">
        <v>46</v>
      </c>
      <c r="E1503" s="383">
        <v>66.19</v>
      </c>
      <c r="F1503" s="383">
        <v>25</v>
      </c>
      <c r="G1503" s="383">
        <v>91.19</v>
      </c>
    </row>
    <row r="1504" spans="1:7" s="352" customFormat="1" x14ac:dyDescent="0.2">
      <c r="A1504" s="388" t="s">
        <v>4242</v>
      </c>
      <c r="B1504" s="388" t="s">
        <v>4243</v>
      </c>
      <c r="C1504" s="389"/>
      <c r="D1504" s="390"/>
      <c r="E1504" s="391"/>
      <c r="F1504" s="391"/>
      <c r="G1504" s="391"/>
    </row>
    <row r="1505" spans="1:7" s="352" customFormat="1" x14ac:dyDescent="0.2">
      <c r="A1505" s="369" t="s">
        <v>4244</v>
      </c>
      <c r="B1505" s="369" t="s">
        <v>967</v>
      </c>
      <c r="C1505" s="370"/>
      <c r="D1505" s="392"/>
      <c r="E1505" s="393"/>
      <c r="F1505" s="393"/>
      <c r="G1505" s="393"/>
    </row>
    <row r="1506" spans="1:7" ht="25.5" x14ac:dyDescent="0.2">
      <c r="A1506" s="378" t="s">
        <v>4245</v>
      </c>
      <c r="B1506" s="379"/>
      <c r="C1506" s="378" t="s">
        <v>7471</v>
      </c>
      <c r="D1506" s="381" t="s">
        <v>55</v>
      </c>
      <c r="E1506" s="383">
        <v>172.36</v>
      </c>
      <c r="F1506" s="383">
        <v>44.89</v>
      </c>
      <c r="G1506" s="383">
        <v>217.25</v>
      </c>
    </row>
    <row r="1507" spans="1:7" s="352" customFormat="1" ht="25.5" x14ac:dyDescent="0.2">
      <c r="A1507" s="378" t="s">
        <v>4246</v>
      </c>
      <c r="B1507" s="379"/>
      <c r="C1507" s="378" t="s">
        <v>7472</v>
      </c>
      <c r="D1507" s="381" t="s">
        <v>55</v>
      </c>
      <c r="E1507" s="383">
        <v>385.12</v>
      </c>
      <c r="F1507" s="383">
        <v>59.84</v>
      </c>
      <c r="G1507" s="383">
        <v>444.96</v>
      </c>
    </row>
    <row r="1508" spans="1:7" s="352" customFormat="1" ht="25.5" x14ac:dyDescent="0.2">
      <c r="A1508" s="378" t="s">
        <v>4247</v>
      </c>
      <c r="B1508" s="379"/>
      <c r="C1508" s="378" t="s">
        <v>7473</v>
      </c>
      <c r="D1508" s="381" t="s">
        <v>55</v>
      </c>
      <c r="E1508" s="383">
        <v>128.12</v>
      </c>
      <c r="F1508" s="383">
        <v>44.89</v>
      </c>
      <c r="G1508" s="383">
        <v>173.01</v>
      </c>
    </row>
    <row r="1509" spans="1:7" s="352" customFormat="1" ht="25.5" x14ac:dyDescent="0.2">
      <c r="A1509" s="378" t="s">
        <v>4248</v>
      </c>
      <c r="B1509" s="379"/>
      <c r="C1509" s="378" t="s">
        <v>8302</v>
      </c>
      <c r="D1509" s="381" t="s">
        <v>55</v>
      </c>
      <c r="E1509" s="383">
        <v>319.7</v>
      </c>
      <c r="F1509" s="383">
        <v>59.84</v>
      </c>
      <c r="G1509" s="383">
        <v>379.54</v>
      </c>
    </row>
    <row r="1510" spans="1:7" s="352" customFormat="1" ht="25.5" x14ac:dyDescent="0.2">
      <c r="A1510" s="378" t="s">
        <v>4249</v>
      </c>
      <c r="B1510" s="379"/>
      <c r="C1510" s="378" t="s">
        <v>968</v>
      </c>
      <c r="D1510" s="381" t="s">
        <v>55</v>
      </c>
      <c r="E1510" s="383">
        <v>108.02</v>
      </c>
      <c r="F1510" s="383">
        <v>44.89</v>
      </c>
      <c r="G1510" s="383">
        <v>152.91</v>
      </c>
    </row>
    <row r="1511" spans="1:7" ht="25.5" x14ac:dyDescent="0.2">
      <c r="A1511" s="378" t="s">
        <v>4250</v>
      </c>
      <c r="B1511" s="379"/>
      <c r="C1511" s="378" t="s">
        <v>969</v>
      </c>
      <c r="D1511" s="381" t="s">
        <v>55</v>
      </c>
      <c r="E1511" s="383">
        <v>158.72999999999999</v>
      </c>
      <c r="F1511" s="383">
        <v>0</v>
      </c>
      <c r="G1511" s="383">
        <v>158.72999999999999</v>
      </c>
    </row>
    <row r="1512" spans="1:7" s="352" customFormat="1" ht="25.5" x14ac:dyDescent="0.2">
      <c r="A1512" s="378" t="s">
        <v>4251</v>
      </c>
      <c r="B1512" s="379"/>
      <c r="C1512" s="378" t="s">
        <v>970</v>
      </c>
      <c r="D1512" s="381" t="s">
        <v>55</v>
      </c>
      <c r="E1512" s="383">
        <v>243.1</v>
      </c>
      <c r="F1512" s="383">
        <v>0</v>
      </c>
      <c r="G1512" s="383">
        <v>243.1</v>
      </c>
    </row>
    <row r="1513" spans="1:7" s="352" customFormat="1" ht="25.5" x14ac:dyDescent="0.2">
      <c r="A1513" s="378" t="s">
        <v>4252</v>
      </c>
      <c r="B1513" s="379"/>
      <c r="C1513" s="378" t="s">
        <v>4253</v>
      </c>
      <c r="D1513" s="381" t="s">
        <v>6</v>
      </c>
      <c r="E1513" s="383">
        <v>212.38</v>
      </c>
      <c r="F1513" s="383">
        <v>49.78</v>
      </c>
      <c r="G1513" s="383">
        <v>262.16000000000003</v>
      </c>
    </row>
    <row r="1514" spans="1:7" ht="25.5" x14ac:dyDescent="0.2">
      <c r="A1514" s="378" t="s">
        <v>4254</v>
      </c>
      <c r="B1514" s="379"/>
      <c r="C1514" s="378" t="s">
        <v>4255</v>
      </c>
      <c r="D1514" s="381" t="s">
        <v>55</v>
      </c>
      <c r="E1514" s="383">
        <v>322.20999999999998</v>
      </c>
      <c r="F1514" s="383">
        <v>49.78</v>
      </c>
      <c r="G1514" s="383">
        <v>371.99</v>
      </c>
    </row>
    <row r="1515" spans="1:7" s="352" customFormat="1" ht="25.5" x14ac:dyDescent="0.2">
      <c r="A1515" s="378" t="s">
        <v>4256</v>
      </c>
      <c r="B1515" s="379"/>
      <c r="C1515" s="378" t="s">
        <v>971</v>
      </c>
      <c r="D1515" s="381" t="s">
        <v>6</v>
      </c>
      <c r="E1515" s="383">
        <v>188.23</v>
      </c>
      <c r="F1515" s="383">
        <v>14.03</v>
      </c>
      <c r="G1515" s="383">
        <v>202.26</v>
      </c>
    </row>
    <row r="1516" spans="1:7" s="352" customFormat="1" ht="25.5" x14ac:dyDescent="0.2">
      <c r="A1516" s="378" t="s">
        <v>4257</v>
      </c>
      <c r="B1516" s="379"/>
      <c r="C1516" s="378" t="s">
        <v>4258</v>
      </c>
      <c r="D1516" s="381" t="s">
        <v>6</v>
      </c>
      <c r="E1516" s="383">
        <v>205.41</v>
      </c>
      <c r="F1516" s="383">
        <v>14.03</v>
      </c>
      <c r="G1516" s="383">
        <v>219.44</v>
      </c>
    </row>
    <row r="1517" spans="1:7" ht="25.5" x14ac:dyDescent="0.2">
      <c r="A1517" s="378" t="s">
        <v>4259</v>
      </c>
      <c r="B1517" s="379"/>
      <c r="C1517" s="378" t="s">
        <v>4260</v>
      </c>
      <c r="D1517" s="381" t="s">
        <v>6</v>
      </c>
      <c r="E1517" s="383">
        <v>2073.33</v>
      </c>
      <c r="F1517" s="383">
        <v>35.08</v>
      </c>
      <c r="G1517" s="383">
        <v>2108.41</v>
      </c>
    </row>
    <row r="1518" spans="1:7" ht="25.5" x14ac:dyDescent="0.2">
      <c r="A1518" s="378" t="s">
        <v>4261</v>
      </c>
      <c r="B1518" s="379"/>
      <c r="C1518" s="378" t="s">
        <v>4262</v>
      </c>
      <c r="D1518" s="381" t="s">
        <v>6</v>
      </c>
      <c r="E1518" s="383">
        <v>188.87</v>
      </c>
      <c r="F1518" s="383">
        <v>26.32</v>
      </c>
      <c r="G1518" s="383">
        <v>215.19</v>
      </c>
    </row>
    <row r="1519" spans="1:7" s="352" customFormat="1" x14ac:dyDescent="0.2">
      <c r="A1519" s="378" t="s">
        <v>4263</v>
      </c>
      <c r="B1519" s="379"/>
      <c r="C1519" s="378" t="s">
        <v>972</v>
      </c>
      <c r="D1519" s="381" t="s">
        <v>6</v>
      </c>
      <c r="E1519" s="383">
        <v>18.53</v>
      </c>
      <c r="F1519" s="383">
        <v>8.98</v>
      </c>
      <c r="G1519" s="383">
        <v>27.51</v>
      </c>
    </row>
    <row r="1520" spans="1:7" s="352" customFormat="1" ht="25.5" x14ac:dyDescent="0.2">
      <c r="A1520" s="378" t="s">
        <v>4264</v>
      </c>
      <c r="B1520" s="379"/>
      <c r="C1520" s="378" t="s">
        <v>973</v>
      </c>
      <c r="D1520" s="381" t="s">
        <v>55</v>
      </c>
      <c r="E1520" s="383">
        <v>555.49</v>
      </c>
      <c r="F1520" s="383">
        <v>4.32</v>
      </c>
      <c r="G1520" s="383">
        <v>559.80999999999995</v>
      </c>
    </row>
    <row r="1521" spans="1:7" s="352" customFormat="1" ht="38.25" x14ac:dyDescent="0.2">
      <c r="A1521" s="378" t="s">
        <v>4265</v>
      </c>
      <c r="B1521" s="379"/>
      <c r="C1521" s="378" t="s">
        <v>974</v>
      </c>
      <c r="D1521" s="381" t="s">
        <v>55</v>
      </c>
      <c r="E1521" s="383">
        <v>855.49</v>
      </c>
      <c r="F1521" s="383">
        <v>4.32</v>
      </c>
      <c r="G1521" s="383">
        <v>859.81</v>
      </c>
    </row>
    <row r="1522" spans="1:7" s="352" customFormat="1" ht="25.5" x14ac:dyDescent="0.2">
      <c r="A1522" s="378" t="s">
        <v>4266</v>
      </c>
      <c r="B1522" s="379"/>
      <c r="C1522" s="378" t="s">
        <v>975</v>
      </c>
      <c r="D1522" s="381" t="s">
        <v>55</v>
      </c>
      <c r="E1522" s="383">
        <v>651.54</v>
      </c>
      <c r="F1522" s="383">
        <v>4.32</v>
      </c>
      <c r="G1522" s="383">
        <v>655.86</v>
      </c>
    </row>
    <row r="1523" spans="1:7" ht="25.5" x14ac:dyDescent="0.2">
      <c r="A1523" s="378" t="s">
        <v>4267</v>
      </c>
      <c r="B1523" s="379"/>
      <c r="C1523" s="378" t="s">
        <v>976</v>
      </c>
      <c r="D1523" s="381" t="s">
        <v>6</v>
      </c>
      <c r="E1523" s="383">
        <v>772.32</v>
      </c>
      <c r="F1523" s="383">
        <v>35.08</v>
      </c>
      <c r="G1523" s="383">
        <v>807.4</v>
      </c>
    </row>
    <row r="1524" spans="1:7" s="352" customFormat="1" ht="38.25" x14ac:dyDescent="0.2">
      <c r="A1524" s="378" t="s">
        <v>4268</v>
      </c>
      <c r="B1524" s="379"/>
      <c r="C1524" s="378" t="s">
        <v>977</v>
      </c>
      <c r="D1524" s="381" t="s">
        <v>6</v>
      </c>
      <c r="E1524" s="383">
        <v>671.43</v>
      </c>
      <c r="F1524" s="383">
        <v>70.16</v>
      </c>
      <c r="G1524" s="383">
        <v>741.59</v>
      </c>
    </row>
    <row r="1525" spans="1:7" ht="25.5" x14ac:dyDescent="0.2">
      <c r="A1525" s="378" t="s">
        <v>4269</v>
      </c>
      <c r="B1525" s="379"/>
      <c r="C1525" s="378" t="s">
        <v>4270</v>
      </c>
      <c r="D1525" s="381" t="s">
        <v>6</v>
      </c>
      <c r="E1525" s="383">
        <v>220.97</v>
      </c>
      <c r="F1525" s="383">
        <v>44.89</v>
      </c>
      <c r="G1525" s="383">
        <v>265.86</v>
      </c>
    </row>
    <row r="1526" spans="1:7" s="352" customFormat="1" x14ac:dyDescent="0.2">
      <c r="A1526" s="384" t="s">
        <v>4271</v>
      </c>
      <c r="B1526" s="385" t="s">
        <v>978</v>
      </c>
      <c r="C1526" s="384"/>
      <c r="D1526" s="386"/>
      <c r="E1526" s="387"/>
      <c r="F1526" s="387"/>
      <c r="G1526" s="387"/>
    </row>
    <row r="1527" spans="1:7" s="352" customFormat="1" ht="25.5" x14ac:dyDescent="0.2">
      <c r="A1527" s="378" t="s">
        <v>4272</v>
      </c>
      <c r="B1527" s="379"/>
      <c r="C1527" s="378" t="s">
        <v>4273</v>
      </c>
      <c r="D1527" s="381" t="s">
        <v>6</v>
      </c>
      <c r="E1527" s="383">
        <v>14.29</v>
      </c>
      <c r="F1527" s="383">
        <v>0</v>
      </c>
      <c r="G1527" s="383">
        <v>14.29</v>
      </c>
    </row>
    <row r="1528" spans="1:7" s="352" customFormat="1" ht="25.5" x14ac:dyDescent="0.2">
      <c r="A1528" s="378" t="s">
        <v>4274</v>
      </c>
      <c r="B1528" s="379"/>
      <c r="C1528" s="378" t="s">
        <v>4275</v>
      </c>
      <c r="D1528" s="381" t="s">
        <v>6</v>
      </c>
      <c r="E1528" s="383">
        <v>20.350000000000001</v>
      </c>
      <c r="F1528" s="383">
        <v>0</v>
      </c>
      <c r="G1528" s="383">
        <v>20.350000000000001</v>
      </c>
    </row>
    <row r="1529" spans="1:7" s="352" customFormat="1" ht="25.5" x14ac:dyDescent="0.2">
      <c r="A1529" s="378" t="s">
        <v>4276</v>
      </c>
      <c r="B1529" s="379"/>
      <c r="C1529" s="378" t="s">
        <v>4277</v>
      </c>
      <c r="D1529" s="381" t="s">
        <v>6</v>
      </c>
      <c r="E1529" s="383">
        <v>33.130000000000003</v>
      </c>
      <c r="F1529" s="383">
        <v>0</v>
      </c>
      <c r="G1529" s="383">
        <v>33.130000000000003</v>
      </c>
    </row>
    <row r="1530" spans="1:7" s="352" customFormat="1" ht="38.25" x14ac:dyDescent="0.2">
      <c r="A1530" s="378" t="s">
        <v>4278</v>
      </c>
      <c r="B1530" s="379"/>
      <c r="C1530" s="378" t="s">
        <v>8303</v>
      </c>
      <c r="D1530" s="381" t="s">
        <v>6</v>
      </c>
      <c r="E1530" s="383">
        <v>114.16</v>
      </c>
      <c r="F1530" s="383">
        <v>0</v>
      </c>
      <c r="G1530" s="383">
        <v>114.16</v>
      </c>
    </row>
    <row r="1531" spans="1:7" s="352" customFormat="1" ht="25.5" x14ac:dyDescent="0.2">
      <c r="A1531" s="378" t="s">
        <v>4279</v>
      </c>
      <c r="B1531" s="379"/>
      <c r="C1531" s="378" t="s">
        <v>979</v>
      </c>
      <c r="D1531" s="381" t="s">
        <v>6</v>
      </c>
      <c r="E1531" s="383">
        <v>53.66</v>
      </c>
      <c r="F1531" s="383">
        <v>0</v>
      </c>
      <c r="G1531" s="383">
        <v>53.66</v>
      </c>
    </row>
    <row r="1532" spans="1:7" s="352" customFormat="1" x14ac:dyDescent="0.2">
      <c r="A1532" s="384" t="s">
        <v>4280</v>
      </c>
      <c r="B1532" s="385" t="s">
        <v>4281</v>
      </c>
      <c r="C1532" s="384"/>
      <c r="D1532" s="386"/>
      <c r="E1532" s="387"/>
      <c r="F1532" s="387"/>
      <c r="G1532" s="387"/>
    </row>
    <row r="1533" spans="1:7" x14ac:dyDescent="0.2">
      <c r="A1533" s="378" t="s">
        <v>4282</v>
      </c>
      <c r="B1533" s="379"/>
      <c r="C1533" s="378" t="s">
        <v>980</v>
      </c>
      <c r="D1533" s="381" t="s">
        <v>6</v>
      </c>
      <c r="E1533" s="383">
        <v>0</v>
      </c>
      <c r="F1533" s="383">
        <v>44.89</v>
      </c>
      <c r="G1533" s="383">
        <v>44.89</v>
      </c>
    </row>
    <row r="1534" spans="1:7" ht="25.5" x14ac:dyDescent="0.2">
      <c r="A1534" s="378" t="s">
        <v>4283</v>
      </c>
      <c r="B1534" s="379"/>
      <c r="C1534" s="378" t="s">
        <v>981</v>
      </c>
      <c r="D1534" s="381" t="s">
        <v>6</v>
      </c>
      <c r="E1534" s="383">
        <v>620.38</v>
      </c>
      <c r="F1534" s="383">
        <v>35.08</v>
      </c>
      <c r="G1534" s="383">
        <v>655.46</v>
      </c>
    </row>
    <row r="1535" spans="1:7" s="352" customFormat="1" ht="25.5" x14ac:dyDescent="0.2">
      <c r="A1535" s="378" t="s">
        <v>4284</v>
      </c>
      <c r="B1535" s="379"/>
      <c r="C1535" s="378" t="s">
        <v>982</v>
      </c>
      <c r="D1535" s="381" t="s">
        <v>6</v>
      </c>
      <c r="E1535" s="383">
        <v>0</v>
      </c>
      <c r="F1535" s="383">
        <v>38.6</v>
      </c>
      <c r="G1535" s="383">
        <v>38.6</v>
      </c>
    </row>
    <row r="1536" spans="1:7" s="352" customFormat="1" ht="25.5" x14ac:dyDescent="0.2">
      <c r="A1536" s="378" t="s">
        <v>4285</v>
      </c>
      <c r="B1536" s="379"/>
      <c r="C1536" s="378" t="s">
        <v>983</v>
      </c>
      <c r="D1536" s="381" t="s">
        <v>55</v>
      </c>
      <c r="E1536" s="383">
        <v>989.19</v>
      </c>
      <c r="F1536" s="383">
        <v>45.6</v>
      </c>
      <c r="G1536" s="383">
        <v>1034.79</v>
      </c>
    </row>
    <row r="1537" spans="1:7" s="352" customFormat="1" x14ac:dyDescent="0.2">
      <c r="A1537" s="378" t="s">
        <v>4286</v>
      </c>
      <c r="B1537" s="379"/>
      <c r="C1537" s="378" t="s">
        <v>984</v>
      </c>
      <c r="D1537" s="381" t="s">
        <v>6</v>
      </c>
      <c r="E1537" s="383">
        <v>0</v>
      </c>
      <c r="F1537" s="383">
        <v>5.09</v>
      </c>
      <c r="G1537" s="383">
        <v>5.09</v>
      </c>
    </row>
    <row r="1538" spans="1:7" s="352" customFormat="1" x14ac:dyDescent="0.2">
      <c r="A1538" s="378" t="s">
        <v>4287</v>
      </c>
      <c r="B1538" s="379"/>
      <c r="C1538" s="378" t="s">
        <v>985</v>
      </c>
      <c r="D1538" s="381" t="s">
        <v>55</v>
      </c>
      <c r="E1538" s="383">
        <v>237.53</v>
      </c>
      <c r="F1538" s="383">
        <v>89.76</v>
      </c>
      <c r="G1538" s="383">
        <v>327.29000000000002</v>
      </c>
    </row>
    <row r="1539" spans="1:7" s="352" customFormat="1" ht="25.5" x14ac:dyDescent="0.2">
      <c r="A1539" s="378" t="s">
        <v>4288</v>
      </c>
      <c r="B1539" s="379"/>
      <c r="C1539" s="378" t="s">
        <v>986</v>
      </c>
      <c r="D1539" s="381" t="s">
        <v>6</v>
      </c>
      <c r="E1539" s="383">
        <v>71.66</v>
      </c>
      <c r="F1539" s="383">
        <v>17</v>
      </c>
      <c r="G1539" s="383">
        <v>88.66</v>
      </c>
    </row>
    <row r="1540" spans="1:7" s="352" customFormat="1" ht="25.5" x14ac:dyDescent="0.2">
      <c r="A1540" s="378" t="s">
        <v>4289</v>
      </c>
      <c r="B1540" s="379"/>
      <c r="C1540" s="378" t="s">
        <v>987</v>
      </c>
      <c r="D1540" s="381" t="s">
        <v>55</v>
      </c>
      <c r="E1540" s="383">
        <v>2476.48</v>
      </c>
      <c r="F1540" s="383">
        <v>105.24</v>
      </c>
      <c r="G1540" s="383">
        <v>2581.7199999999998</v>
      </c>
    </row>
    <row r="1541" spans="1:7" s="352" customFormat="1" ht="25.5" x14ac:dyDescent="0.2">
      <c r="A1541" s="378" t="s">
        <v>4290</v>
      </c>
      <c r="B1541" s="379"/>
      <c r="C1541" s="378" t="s">
        <v>988</v>
      </c>
      <c r="D1541" s="381" t="s">
        <v>6</v>
      </c>
      <c r="E1541" s="383">
        <v>231.73</v>
      </c>
      <c r="F1541" s="383">
        <v>35.08</v>
      </c>
      <c r="G1541" s="383">
        <v>266.81</v>
      </c>
    </row>
    <row r="1542" spans="1:7" s="352" customFormat="1" ht="25.5" x14ac:dyDescent="0.2">
      <c r="A1542" s="378" t="s">
        <v>4291</v>
      </c>
      <c r="B1542" s="379"/>
      <c r="C1542" s="378" t="s">
        <v>4292</v>
      </c>
      <c r="D1542" s="381" t="s">
        <v>6</v>
      </c>
      <c r="E1542" s="383">
        <v>196.51</v>
      </c>
      <c r="F1542" s="383">
        <v>26.32</v>
      </c>
      <c r="G1542" s="383">
        <v>222.83</v>
      </c>
    </row>
    <row r="1543" spans="1:7" s="352" customFormat="1" ht="25.5" x14ac:dyDescent="0.2">
      <c r="A1543" s="378" t="s">
        <v>4293</v>
      </c>
      <c r="B1543" s="379"/>
      <c r="C1543" s="378" t="s">
        <v>989</v>
      </c>
      <c r="D1543" s="381" t="s">
        <v>6</v>
      </c>
      <c r="E1543" s="383">
        <v>69.680000000000007</v>
      </c>
      <c r="F1543" s="383">
        <v>5.97</v>
      </c>
      <c r="G1543" s="383">
        <v>75.650000000000006</v>
      </c>
    </row>
    <row r="1544" spans="1:7" s="352" customFormat="1" ht="25.5" x14ac:dyDescent="0.2">
      <c r="A1544" s="378" t="s">
        <v>4294</v>
      </c>
      <c r="B1544" s="379"/>
      <c r="C1544" s="378" t="s">
        <v>990</v>
      </c>
      <c r="D1544" s="381" t="s">
        <v>6</v>
      </c>
      <c r="E1544" s="383">
        <v>77.81</v>
      </c>
      <c r="F1544" s="383">
        <v>5.97</v>
      </c>
      <c r="G1544" s="383">
        <v>83.78</v>
      </c>
    </row>
    <row r="1545" spans="1:7" s="352" customFormat="1" ht="25.5" x14ac:dyDescent="0.2">
      <c r="A1545" s="378" t="s">
        <v>4295</v>
      </c>
      <c r="B1545" s="379"/>
      <c r="C1545" s="378" t="s">
        <v>991</v>
      </c>
      <c r="D1545" s="381" t="s">
        <v>6</v>
      </c>
      <c r="E1545" s="383">
        <v>138.69999999999999</v>
      </c>
      <c r="F1545" s="383">
        <v>5.97</v>
      </c>
      <c r="G1545" s="383">
        <v>144.66999999999999</v>
      </c>
    </row>
    <row r="1546" spans="1:7" s="352" customFormat="1" ht="25.5" x14ac:dyDescent="0.2">
      <c r="A1546" s="378" t="s">
        <v>4296</v>
      </c>
      <c r="B1546" s="379"/>
      <c r="C1546" s="378" t="s">
        <v>4297</v>
      </c>
      <c r="D1546" s="381" t="s">
        <v>55</v>
      </c>
      <c r="E1546" s="383">
        <v>17.329999999999998</v>
      </c>
      <c r="F1546" s="383">
        <v>5.09</v>
      </c>
      <c r="G1546" s="383">
        <v>22.42</v>
      </c>
    </row>
    <row r="1547" spans="1:7" s="352" customFormat="1" ht="25.5" x14ac:dyDescent="0.2">
      <c r="A1547" s="378" t="s">
        <v>4298</v>
      </c>
      <c r="B1547" s="379"/>
      <c r="C1547" s="378" t="s">
        <v>4299</v>
      </c>
      <c r="D1547" s="381" t="s">
        <v>6</v>
      </c>
      <c r="E1547" s="383">
        <v>23.3</v>
      </c>
      <c r="F1547" s="383">
        <v>5.09</v>
      </c>
      <c r="G1547" s="383">
        <v>28.39</v>
      </c>
    </row>
    <row r="1548" spans="1:7" s="352" customFormat="1" ht="25.5" x14ac:dyDescent="0.2">
      <c r="A1548" s="378" t="s">
        <v>4300</v>
      </c>
      <c r="B1548" s="379"/>
      <c r="C1548" s="378" t="s">
        <v>4301</v>
      </c>
      <c r="D1548" s="381" t="s">
        <v>6</v>
      </c>
      <c r="E1548" s="383">
        <v>29.82</v>
      </c>
      <c r="F1548" s="383">
        <v>5.09</v>
      </c>
      <c r="G1548" s="383">
        <v>34.909999999999997</v>
      </c>
    </row>
    <row r="1549" spans="1:7" s="352" customFormat="1" ht="25.5" x14ac:dyDescent="0.2">
      <c r="A1549" s="378" t="s">
        <v>4302</v>
      </c>
      <c r="B1549" s="379"/>
      <c r="C1549" s="378" t="s">
        <v>4303</v>
      </c>
      <c r="D1549" s="381" t="s">
        <v>55</v>
      </c>
      <c r="E1549" s="383">
        <v>135.04</v>
      </c>
      <c r="F1549" s="383">
        <v>10.77</v>
      </c>
      <c r="G1549" s="383">
        <v>145.81</v>
      </c>
    </row>
    <row r="1550" spans="1:7" s="352" customFormat="1" ht="25.5" x14ac:dyDescent="0.2">
      <c r="A1550" s="378" t="s">
        <v>4304</v>
      </c>
      <c r="B1550" s="379"/>
      <c r="C1550" s="378" t="s">
        <v>993</v>
      </c>
      <c r="D1550" s="381" t="s">
        <v>6</v>
      </c>
      <c r="E1550" s="383">
        <v>27.49</v>
      </c>
      <c r="F1550" s="383">
        <v>5.97</v>
      </c>
      <c r="G1550" s="383">
        <v>33.46</v>
      </c>
    </row>
    <row r="1551" spans="1:7" s="352" customFormat="1" ht="25.5" x14ac:dyDescent="0.2">
      <c r="A1551" s="378" t="s">
        <v>4305</v>
      </c>
      <c r="B1551" s="379"/>
      <c r="C1551" s="378" t="s">
        <v>994</v>
      </c>
      <c r="D1551" s="381" t="s">
        <v>6</v>
      </c>
      <c r="E1551" s="383">
        <v>83.01</v>
      </c>
      <c r="F1551" s="383">
        <v>5.97</v>
      </c>
      <c r="G1551" s="383">
        <v>88.98</v>
      </c>
    </row>
    <row r="1552" spans="1:7" s="352" customFormat="1" ht="25.5" x14ac:dyDescent="0.2">
      <c r="A1552" s="378" t="s">
        <v>4306</v>
      </c>
      <c r="B1552" s="379"/>
      <c r="C1552" s="378" t="s">
        <v>995</v>
      </c>
      <c r="D1552" s="381" t="s">
        <v>6</v>
      </c>
      <c r="E1552" s="383">
        <v>90.24</v>
      </c>
      <c r="F1552" s="383">
        <v>4.32</v>
      </c>
      <c r="G1552" s="383">
        <v>94.56</v>
      </c>
    </row>
    <row r="1553" spans="1:7" s="352" customFormat="1" ht="25.5" x14ac:dyDescent="0.2">
      <c r="A1553" s="378" t="s">
        <v>4307</v>
      </c>
      <c r="B1553" s="379"/>
      <c r="C1553" s="378" t="s">
        <v>4308</v>
      </c>
      <c r="D1553" s="381" t="s">
        <v>6</v>
      </c>
      <c r="E1553" s="383">
        <v>117.53</v>
      </c>
      <c r="F1553" s="383">
        <v>5.97</v>
      </c>
      <c r="G1553" s="383">
        <v>123.5</v>
      </c>
    </row>
    <row r="1554" spans="1:7" s="352" customFormat="1" ht="25.5" x14ac:dyDescent="0.2">
      <c r="A1554" s="378" t="s">
        <v>4309</v>
      </c>
      <c r="B1554" s="379"/>
      <c r="C1554" s="378" t="s">
        <v>996</v>
      </c>
      <c r="D1554" s="381" t="s">
        <v>6</v>
      </c>
      <c r="E1554" s="383">
        <v>716.5</v>
      </c>
      <c r="F1554" s="383">
        <v>52.62</v>
      </c>
      <c r="G1554" s="383">
        <v>769.12</v>
      </c>
    </row>
    <row r="1555" spans="1:7" x14ac:dyDescent="0.2">
      <c r="A1555" s="378" t="s">
        <v>4310</v>
      </c>
      <c r="B1555" s="379"/>
      <c r="C1555" s="378" t="s">
        <v>997</v>
      </c>
      <c r="D1555" s="381" t="s">
        <v>6</v>
      </c>
      <c r="E1555" s="383">
        <v>11.97</v>
      </c>
      <c r="F1555" s="383">
        <v>34.01</v>
      </c>
      <c r="G1555" s="383">
        <v>45.98</v>
      </c>
    </row>
    <row r="1556" spans="1:7" s="352" customFormat="1" ht="25.5" x14ac:dyDescent="0.2">
      <c r="A1556" s="378" t="s">
        <v>4311</v>
      </c>
      <c r="B1556" s="379"/>
      <c r="C1556" s="378" t="s">
        <v>998</v>
      </c>
      <c r="D1556" s="381" t="s">
        <v>6</v>
      </c>
      <c r="E1556" s="383">
        <v>17.260000000000002</v>
      </c>
      <c r="F1556" s="383">
        <v>5.97</v>
      </c>
      <c r="G1556" s="383">
        <v>23.23</v>
      </c>
    </row>
    <row r="1557" spans="1:7" s="352" customFormat="1" x14ac:dyDescent="0.2">
      <c r="A1557" s="378" t="s">
        <v>4312</v>
      </c>
      <c r="B1557" s="379"/>
      <c r="C1557" s="378" t="s">
        <v>999</v>
      </c>
      <c r="D1557" s="381" t="s">
        <v>6</v>
      </c>
      <c r="E1557" s="383">
        <v>100.89</v>
      </c>
      <c r="F1557" s="383">
        <v>5.97</v>
      </c>
      <c r="G1557" s="383">
        <v>106.86</v>
      </c>
    </row>
    <row r="1558" spans="1:7" s="352" customFormat="1" ht="25.5" x14ac:dyDescent="0.2">
      <c r="A1558" s="378" t="s">
        <v>4313</v>
      </c>
      <c r="B1558" s="379"/>
      <c r="C1558" s="378" t="s">
        <v>1000</v>
      </c>
      <c r="D1558" s="381" t="s">
        <v>6</v>
      </c>
      <c r="E1558" s="383">
        <v>11017.53</v>
      </c>
      <c r="F1558" s="383">
        <v>0</v>
      </c>
      <c r="G1558" s="383">
        <v>11017.53</v>
      </c>
    </row>
    <row r="1559" spans="1:7" s="352" customFormat="1" ht="38.25" x14ac:dyDescent="0.2">
      <c r="A1559" s="378" t="s">
        <v>4314</v>
      </c>
      <c r="B1559" s="379"/>
      <c r="C1559" s="378" t="s">
        <v>1001</v>
      </c>
      <c r="D1559" s="381" t="s">
        <v>6</v>
      </c>
      <c r="E1559" s="383">
        <v>13784.27</v>
      </c>
      <c r="F1559" s="383">
        <v>0</v>
      </c>
      <c r="G1559" s="383">
        <v>13784.27</v>
      </c>
    </row>
    <row r="1560" spans="1:7" s="352" customFormat="1" ht="25.5" x14ac:dyDescent="0.2">
      <c r="A1560" s="378" t="s">
        <v>4315</v>
      </c>
      <c r="B1560" s="379"/>
      <c r="C1560" s="378" t="s">
        <v>4316</v>
      </c>
      <c r="D1560" s="381" t="s">
        <v>55</v>
      </c>
      <c r="E1560" s="383">
        <v>772.83</v>
      </c>
      <c r="F1560" s="383">
        <v>66.36</v>
      </c>
      <c r="G1560" s="383">
        <v>839.19</v>
      </c>
    </row>
    <row r="1561" spans="1:7" ht="25.5" x14ac:dyDescent="0.2">
      <c r="A1561" s="378" t="s">
        <v>4317</v>
      </c>
      <c r="B1561" s="379"/>
      <c r="C1561" s="378" t="s">
        <v>4318</v>
      </c>
      <c r="D1561" s="381" t="s">
        <v>55</v>
      </c>
      <c r="E1561" s="383">
        <v>1525.66</v>
      </c>
      <c r="F1561" s="383">
        <v>132.72</v>
      </c>
      <c r="G1561" s="383">
        <v>1658.38</v>
      </c>
    </row>
    <row r="1562" spans="1:7" s="352" customFormat="1" ht="51" x14ac:dyDescent="0.2">
      <c r="A1562" s="378" t="s">
        <v>4319</v>
      </c>
      <c r="B1562" s="379"/>
      <c r="C1562" s="378" t="s">
        <v>4320</v>
      </c>
      <c r="D1562" s="381" t="s">
        <v>55</v>
      </c>
      <c r="E1562" s="383">
        <v>1263.6600000000001</v>
      </c>
      <c r="F1562" s="383">
        <v>140.32</v>
      </c>
      <c r="G1562" s="383">
        <v>1403.98</v>
      </c>
    </row>
    <row r="1563" spans="1:7" s="352" customFormat="1" ht="51" x14ac:dyDescent="0.2">
      <c r="A1563" s="378" t="s">
        <v>4321</v>
      </c>
      <c r="B1563" s="379"/>
      <c r="C1563" s="378" t="s">
        <v>4322</v>
      </c>
      <c r="D1563" s="381" t="s">
        <v>55</v>
      </c>
      <c r="E1563" s="383">
        <v>1299.75</v>
      </c>
      <c r="F1563" s="383">
        <v>140.32</v>
      </c>
      <c r="G1563" s="383">
        <v>1440.07</v>
      </c>
    </row>
    <row r="1564" spans="1:7" s="352" customFormat="1" x14ac:dyDescent="0.2">
      <c r="A1564" s="388" t="s">
        <v>4323</v>
      </c>
      <c r="B1564" s="388" t="s">
        <v>4324</v>
      </c>
      <c r="C1564" s="389"/>
      <c r="D1564" s="390"/>
      <c r="E1564" s="391"/>
      <c r="F1564" s="391"/>
      <c r="G1564" s="391"/>
    </row>
    <row r="1565" spans="1:7" s="352" customFormat="1" x14ac:dyDescent="0.2">
      <c r="A1565" s="369" t="s">
        <v>4325</v>
      </c>
      <c r="B1565" s="369" t="s">
        <v>1002</v>
      </c>
      <c r="C1565" s="370"/>
      <c r="D1565" s="392"/>
      <c r="E1565" s="393"/>
      <c r="F1565" s="393"/>
      <c r="G1565" s="393"/>
    </row>
    <row r="1566" spans="1:7" s="352" customFormat="1" x14ac:dyDescent="0.2">
      <c r="A1566" s="378" t="s">
        <v>4326</v>
      </c>
      <c r="B1566" s="379"/>
      <c r="C1566" s="378" t="s">
        <v>1003</v>
      </c>
      <c r="D1566" s="381" t="s">
        <v>46</v>
      </c>
      <c r="E1566" s="383">
        <v>4.3600000000000003</v>
      </c>
      <c r="F1566" s="383">
        <v>10.62</v>
      </c>
      <c r="G1566" s="383">
        <v>14.98</v>
      </c>
    </row>
    <row r="1567" spans="1:7" s="352" customFormat="1" x14ac:dyDescent="0.2">
      <c r="A1567" s="378" t="s">
        <v>4327</v>
      </c>
      <c r="B1567" s="379"/>
      <c r="C1567" s="378" t="s">
        <v>1004</v>
      </c>
      <c r="D1567" s="381" t="s">
        <v>189</v>
      </c>
      <c r="E1567" s="383">
        <v>18.72</v>
      </c>
      <c r="F1567" s="383">
        <v>47.5</v>
      </c>
      <c r="G1567" s="383">
        <v>66.22</v>
      </c>
    </row>
    <row r="1568" spans="1:7" s="352" customFormat="1" x14ac:dyDescent="0.2">
      <c r="A1568" s="378" t="s">
        <v>4328</v>
      </c>
      <c r="B1568" s="379"/>
      <c r="C1568" s="378" t="s">
        <v>1005</v>
      </c>
      <c r="D1568" s="381" t="s">
        <v>46</v>
      </c>
      <c r="E1568" s="383">
        <v>5.54</v>
      </c>
      <c r="F1568" s="383">
        <v>10.62</v>
      </c>
      <c r="G1568" s="383">
        <v>16.16</v>
      </c>
    </row>
    <row r="1569" spans="1:7" s="352" customFormat="1" x14ac:dyDescent="0.2">
      <c r="A1569" s="378" t="s">
        <v>4329</v>
      </c>
      <c r="B1569" s="379"/>
      <c r="C1569" s="378" t="s">
        <v>1006</v>
      </c>
      <c r="D1569" s="381" t="s">
        <v>189</v>
      </c>
      <c r="E1569" s="383">
        <v>7.52</v>
      </c>
      <c r="F1569" s="383">
        <v>10.62</v>
      </c>
      <c r="G1569" s="383">
        <v>18.14</v>
      </c>
    </row>
    <row r="1570" spans="1:7" s="352" customFormat="1" x14ac:dyDescent="0.2">
      <c r="A1570" s="378" t="s">
        <v>4330</v>
      </c>
      <c r="B1570" s="379"/>
      <c r="C1570" s="378" t="s">
        <v>1007</v>
      </c>
      <c r="D1570" s="381" t="s">
        <v>189</v>
      </c>
      <c r="E1570" s="383">
        <v>5.14</v>
      </c>
      <c r="F1570" s="383">
        <v>10.62</v>
      </c>
      <c r="G1570" s="383">
        <v>15.76</v>
      </c>
    </row>
    <row r="1571" spans="1:7" s="352" customFormat="1" x14ac:dyDescent="0.2">
      <c r="A1571" s="384" t="s">
        <v>4331</v>
      </c>
      <c r="B1571" s="385" t="s">
        <v>1008</v>
      </c>
      <c r="C1571" s="384"/>
      <c r="D1571" s="386"/>
      <c r="E1571" s="387"/>
      <c r="F1571" s="387"/>
      <c r="G1571" s="387"/>
    </row>
    <row r="1572" spans="1:7" s="352" customFormat="1" ht="25.5" x14ac:dyDescent="0.2">
      <c r="A1572" s="378" t="s">
        <v>4332</v>
      </c>
      <c r="B1572" s="379"/>
      <c r="C1572" s="378" t="s">
        <v>1009</v>
      </c>
      <c r="D1572" s="381" t="s">
        <v>46</v>
      </c>
      <c r="E1572" s="383">
        <v>5.04</v>
      </c>
      <c r="F1572" s="383">
        <v>8.98</v>
      </c>
      <c r="G1572" s="383">
        <v>14.02</v>
      </c>
    </row>
    <row r="1573" spans="1:7" s="352" customFormat="1" ht="25.5" x14ac:dyDescent="0.2">
      <c r="A1573" s="378" t="s">
        <v>4333</v>
      </c>
      <c r="B1573" s="379"/>
      <c r="C1573" s="378" t="s">
        <v>1010</v>
      </c>
      <c r="D1573" s="381" t="s">
        <v>46</v>
      </c>
      <c r="E1573" s="383">
        <v>8.2100000000000009</v>
      </c>
      <c r="F1573" s="383">
        <v>8.98</v>
      </c>
      <c r="G1573" s="383">
        <v>17.190000000000001</v>
      </c>
    </row>
    <row r="1574" spans="1:7" s="352" customFormat="1" ht="25.5" x14ac:dyDescent="0.2">
      <c r="A1574" s="378" t="s">
        <v>4334</v>
      </c>
      <c r="B1574" s="379"/>
      <c r="C1574" s="378" t="s">
        <v>1011</v>
      </c>
      <c r="D1574" s="381" t="s">
        <v>46</v>
      </c>
      <c r="E1574" s="383">
        <v>4.2699999999999996</v>
      </c>
      <c r="F1574" s="383">
        <v>8.98</v>
      </c>
      <c r="G1574" s="383">
        <v>13.25</v>
      </c>
    </row>
    <row r="1575" spans="1:7" s="352" customFormat="1" ht="25.5" x14ac:dyDescent="0.2">
      <c r="A1575" s="378" t="s">
        <v>4335</v>
      </c>
      <c r="B1575" s="379"/>
      <c r="C1575" s="378" t="s">
        <v>1012</v>
      </c>
      <c r="D1575" s="381" t="s">
        <v>46</v>
      </c>
      <c r="E1575" s="383">
        <v>11.1</v>
      </c>
      <c r="F1575" s="383">
        <v>8.98</v>
      </c>
      <c r="G1575" s="383">
        <v>20.079999999999998</v>
      </c>
    </row>
    <row r="1576" spans="1:7" s="352" customFormat="1" x14ac:dyDescent="0.2">
      <c r="A1576" s="384" t="s">
        <v>4336</v>
      </c>
      <c r="B1576" s="385" t="s">
        <v>4337</v>
      </c>
      <c r="C1576" s="384"/>
      <c r="D1576" s="386"/>
      <c r="E1576" s="387"/>
      <c r="F1576" s="387"/>
      <c r="G1576" s="387"/>
    </row>
    <row r="1577" spans="1:7" s="352" customFormat="1" x14ac:dyDescent="0.2">
      <c r="A1577" s="378" t="s">
        <v>4338</v>
      </c>
      <c r="B1577" s="379"/>
      <c r="C1577" s="378" t="s">
        <v>1013</v>
      </c>
      <c r="D1577" s="381" t="s">
        <v>189</v>
      </c>
      <c r="E1577" s="383">
        <v>28.88</v>
      </c>
      <c r="F1577" s="383">
        <v>10.93</v>
      </c>
      <c r="G1577" s="383">
        <v>39.81</v>
      </c>
    </row>
    <row r="1578" spans="1:7" s="352" customFormat="1" x14ac:dyDescent="0.2">
      <c r="A1578" s="388" t="s">
        <v>4339</v>
      </c>
      <c r="B1578" s="388" t="s">
        <v>7474</v>
      </c>
      <c r="C1578" s="389"/>
      <c r="D1578" s="390"/>
      <c r="E1578" s="391"/>
      <c r="F1578" s="391"/>
      <c r="G1578" s="391"/>
    </row>
    <row r="1579" spans="1:7" s="352" customFormat="1" x14ac:dyDescent="0.2">
      <c r="A1579" s="369" t="s">
        <v>4340</v>
      </c>
      <c r="B1579" s="369" t="s">
        <v>1014</v>
      </c>
      <c r="C1579" s="370"/>
      <c r="D1579" s="392"/>
      <c r="E1579" s="393"/>
      <c r="F1579" s="393"/>
      <c r="G1579" s="393"/>
    </row>
    <row r="1580" spans="1:7" s="352" customFormat="1" ht="38.25" x14ac:dyDescent="0.2">
      <c r="A1580" s="378" t="s">
        <v>4341</v>
      </c>
      <c r="B1580" s="379"/>
      <c r="C1580" s="378" t="s">
        <v>4342</v>
      </c>
      <c r="D1580" s="381" t="s">
        <v>46</v>
      </c>
      <c r="E1580" s="383">
        <v>151.21</v>
      </c>
      <c r="F1580" s="383">
        <v>9.8699999999999992</v>
      </c>
      <c r="G1580" s="383">
        <v>161.08000000000001</v>
      </c>
    </row>
    <row r="1581" spans="1:7" s="352" customFormat="1" ht="38.25" x14ac:dyDescent="0.2">
      <c r="A1581" s="378" t="s">
        <v>4343</v>
      </c>
      <c r="B1581" s="379"/>
      <c r="C1581" s="378" t="s">
        <v>1015</v>
      </c>
      <c r="D1581" s="381" t="s">
        <v>6</v>
      </c>
      <c r="E1581" s="383">
        <v>86.62</v>
      </c>
      <c r="F1581" s="383">
        <v>8.98</v>
      </c>
      <c r="G1581" s="383">
        <v>95.6</v>
      </c>
    </row>
    <row r="1582" spans="1:7" s="352" customFormat="1" ht="38.25" x14ac:dyDescent="0.2">
      <c r="A1582" s="378" t="s">
        <v>4344</v>
      </c>
      <c r="B1582" s="379"/>
      <c r="C1582" s="378" t="s">
        <v>1016</v>
      </c>
      <c r="D1582" s="381" t="s">
        <v>6</v>
      </c>
      <c r="E1582" s="383">
        <v>125.9</v>
      </c>
      <c r="F1582" s="383">
        <v>8.98</v>
      </c>
      <c r="G1582" s="383">
        <v>134.88</v>
      </c>
    </row>
    <row r="1583" spans="1:7" s="352" customFormat="1" ht="38.25" x14ac:dyDescent="0.2">
      <c r="A1583" s="378" t="s">
        <v>4345</v>
      </c>
      <c r="B1583" s="379"/>
      <c r="C1583" s="378" t="s">
        <v>1017</v>
      </c>
      <c r="D1583" s="381" t="s">
        <v>6</v>
      </c>
      <c r="E1583" s="383">
        <v>325.47000000000003</v>
      </c>
      <c r="F1583" s="383">
        <v>8.98</v>
      </c>
      <c r="G1583" s="383">
        <v>334.45</v>
      </c>
    </row>
    <row r="1584" spans="1:7" s="352" customFormat="1" ht="51" x14ac:dyDescent="0.2">
      <c r="A1584" s="378" t="s">
        <v>7475</v>
      </c>
      <c r="B1584" s="379"/>
      <c r="C1584" s="378" t="s">
        <v>7476</v>
      </c>
      <c r="D1584" s="381" t="s">
        <v>6</v>
      </c>
      <c r="E1584" s="383">
        <v>185.33</v>
      </c>
      <c r="F1584" s="383">
        <v>8.98</v>
      </c>
      <c r="G1584" s="383">
        <v>194.31</v>
      </c>
    </row>
    <row r="1585" spans="1:7" s="352" customFormat="1" ht="51" x14ac:dyDescent="0.2">
      <c r="A1585" s="378" t="s">
        <v>4346</v>
      </c>
      <c r="B1585" s="379"/>
      <c r="C1585" s="378" t="s">
        <v>1018</v>
      </c>
      <c r="D1585" s="381" t="s">
        <v>6</v>
      </c>
      <c r="E1585" s="383">
        <v>120.27</v>
      </c>
      <c r="F1585" s="383">
        <v>8.98</v>
      </c>
      <c r="G1585" s="383">
        <v>129.25</v>
      </c>
    </row>
    <row r="1586" spans="1:7" s="352" customFormat="1" ht="51" x14ac:dyDescent="0.2">
      <c r="A1586" s="378" t="s">
        <v>4347</v>
      </c>
      <c r="B1586" s="379"/>
      <c r="C1586" s="378" t="s">
        <v>4348</v>
      </c>
      <c r="D1586" s="381" t="s">
        <v>6</v>
      </c>
      <c r="E1586" s="383">
        <v>287.10000000000002</v>
      </c>
      <c r="F1586" s="383">
        <v>8.98</v>
      </c>
      <c r="G1586" s="383">
        <v>296.08</v>
      </c>
    </row>
    <row r="1587" spans="1:7" s="352" customFormat="1" ht="38.25" x14ac:dyDescent="0.2">
      <c r="A1587" s="378" t="s">
        <v>4349</v>
      </c>
      <c r="B1587" s="379"/>
      <c r="C1587" s="378" t="s">
        <v>4350</v>
      </c>
      <c r="D1587" s="381" t="s">
        <v>6</v>
      </c>
      <c r="E1587" s="383">
        <v>214.03</v>
      </c>
      <c r="F1587" s="383">
        <v>8.98</v>
      </c>
      <c r="G1587" s="383">
        <v>223.01</v>
      </c>
    </row>
    <row r="1588" spans="1:7" s="352" customFormat="1" ht="38.25" x14ac:dyDescent="0.2">
      <c r="A1588" s="378" t="s">
        <v>4351</v>
      </c>
      <c r="B1588" s="379"/>
      <c r="C1588" s="378" t="s">
        <v>1019</v>
      </c>
      <c r="D1588" s="381" t="s">
        <v>6</v>
      </c>
      <c r="E1588" s="383">
        <v>109.03</v>
      </c>
      <c r="F1588" s="383">
        <v>8.98</v>
      </c>
      <c r="G1588" s="383">
        <v>118.01</v>
      </c>
    </row>
    <row r="1589" spans="1:7" s="352" customFormat="1" ht="38.25" x14ac:dyDescent="0.2">
      <c r="A1589" s="378" t="s">
        <v>4352</v>
      </c>
      <c r="B1589" s="379"/>
      <c r="C1589" s="378" t="s">
        <v>1020</v>
      </c>
      <c r="D1589" s="381" t="s">
        <v>6</v>
      </c>
      <c r="E1589" s="383">
        <v>319.42</v>
      </c>
      <c r="F1589" s="383">
        <v>14.97</v>
      </c>
      <c r="G1589" s="383">
        <v>334.39</v>
      </c>
    </row>
    <row r="1590" spans="1:7" s="352" customFormat="1" x14ac:dyDescent="0.2">
      <c r="A1590" s="384" t="s">
        <v>4353</v>
      </c>
      <c r="B1590" s="385" t="s">
        <v>1021</v>
      </c>
      <c r="C1590" s="384"/>
      <c r="D1590" s="386"/>
      <c r="E1590" s="387"/>
      <c r="F1590" s="387"/>
      <c r="G1590" s="387"/>
    </row>
    <row r="1591" spans="1:7" s="352" customFormat="1" ht="38.25" x14ac:dyDescent="0.2">
      <c r="A1591" s="378" t="s">
        <v>4354</v>
      </c>
      <c r="B1591" s="379"/>
      <c r="C1591" s="378" t="s">
        <v>1022</v>
      </c>
      <c r="D1591" s="381" t="s">
        <v>6</v>
      </c>
      <c r="E1591" s="383">
        <v>1876.07</v>
      </c>
      <c r="F1591" s="383">
        <v>46.68</v>
      </c>
      <c r="G1591" s="383">
        <v>1922.75</v>
      </c>
    </row>
    <row r="1592" spans="1:7" s="352" customFormat="1" ht="38.25" x14ac:dyDescent="0.2">
      <c r="A1592" s="378" t="s">
        <v>4355</v>
      </c>
      <c r="B1592" s="379"/>
      <c r="C1592" s="378" t="s">
        <v>1023</v>
      </c>
      <c r="D1592" s="381" t="s">
        <v>6</v>
      </c>
      <c r="E1592" s="383">
        <v>2430.14</v>
      </c>
      <c r="F1592" s="383">
        <v>46.68</v>
      </c>
      <c r="G1592" s="383">
        <v>2476.8200000000002</v>
      </c>
    </row>
    <row r="1593" spans="1:7" x14ac:dyDescent="0.2">
      <c r="A1593" s="384" t="s">
        <v>4356</v>
      </c>
      <c r="B1593" s="385" t="s">
        <v>1024</v>
      </c>
      <c r="C1593" s="384"/>
      <c r="D1593" s="386"/>
      <c r="E1593" s="387"/>
      <c r="F1593" s="387"/>
      <c r="G1593" s="387"/>
    </row>
    <row r="1594" spans="1:7" s="352" customFormat="1" ht="38.25" x14ac:dyDescent="0.2">
      <c r="A1594" s="378" t="s">
        <v>4357</v>
      </c>
      <c r="B1594" s="379"/>
      <c r="C1594" s="378" t="s">
        <v>1025</v>
      </c>
      <c r="D1594" s="381" t="s">
        <v>28</v>
      </c>
      <c r="E1594" s="383">
        <v>165.22</v>
      </c>
      <c r="F1594" s="383">
        <v>16.46</v>
      </c>
      <c r="G1594" s="383">
        <v>181.68</v>
      </c>
    </row>
    <row r="1595" spans="1:7" s="352" customFormat="1" ht="38.25" x14ac:dyDescent="0.2">
      <c r="A1595" s="378" t="s">
        <v>4358</v>
      </c>
      <c r="B1595" s="379"/>
      <c r="C1595" s="378" t="s">
        <v>1026</v>
      </c>
      <c r="D1595" s="381" t="s">
        <v>28</v>
      </c>
      <c r="E1595" s="383">
        <v>135.41999999999999</v>
      </c>
      <c r="F1595" s="383">
        <v>6.88</v>
      </c>
      <c r="G1595" s="383">
        <v>142.30000000000001</v>
      </c>
    </row>
    <row r="1596" spans="1:7" s="352" customFormat="1" ht="38.25" x14ac:dyDescent="0.2">
      <c r="A1596" s="378" t="s">
        <v>4359</v>
      </c>
      <c r="B1596" s="379"/>
      <c r="C1596" s="378" t="s">
        <v>1027</v>
      </c>
      <c r="D1596" s="381" t="s">
        <v>28</v>
      </c>
      <c r="E1596" s="383">
        <v>80.06</v>
      </c>
      <c r="F1596" s="383">
        <v>19.3</v>
      </c>
      <c r="G1596" s="383">
        <v>99.36</v>
      </c>
    </row>
    <row r="1597" spans="1:7" s="352" customFormat="1" ht="38.25" x14ac:dyDescent="0.2">
      <c r="A1597" s="378" t="s">
        <v>4360</v>
      </c>
      <c r="B1597" s="379"/>
      <c r="C1597" s="378" t="s">
        <v>7477</v>
      </c>
      <c r="D1597" s="381" t="s">
        <v>6</v>
      </c>
      <c r="E1597" s="383">
        <v>4.1399999999999997</v>
      </c>
      <c r="F1597" s="383">
        <v>1.04</v>
      </c>
      <c r="G1597" s="383">
        <v>5.18</v>
      </c>
    </row>
    <row r="1598" spans="1:7" s="352" customFormat="1" ht="25.5" x14ac:dyDescent="0.2">
      <c r="A1598" s="378" t="s">
        <v>4361</v>
      </c>
      <c r="B1598" s="379"/>
      <c r="C1598" s="378" t="s">
        <v>1028</v>
      </c>
      <c r="D1598" s="381" t="s">
        <v>46</v>
      </c>
      <c r="E1598" s="383">
        <v>313.23</v>
      </c>
      <c r="F1598" s="383">
        <v>0</v>
      </c>
      <c r="G1598" s="383">
        <v>313.23</v>
      </c>
    </row>
    <row r="1599" spans="1:7" s="352" customFormat="1" ht="38.25" x14ac:dyDescent="0.2">
      <c r="A1599" s="378" t="s">
        <v>4362</v>
      </c>
      <c r="B1599" s="379"/>
      <c r="C1599" s="378" t="s">
        <v>1029</v>
      </c>
      <c r="D1599" s="381" t="s">
        <v>28</v>
      </c>
      <c r="E1599" s="383">
        <v>3.19</v>
      </c>
      <c r="F1599" s="383">
        <v>6.8</v>
      </c>
      <c r="G1599" s="383">
        <v>9.99</v>
      </c>
    </row>
    <row r="1600" spans="1:7" s="352" customFormat="1" ht="25.5" x14ac:dyDescent="0.2">
      <c r="A1600" s="378" t="s">
        <v>4363</v>
      </c>
      <c r="B1600" s="379"/>
      <c r="C1600" s="378" t="s">
        <v>1030</v>
      </c>
      <c r="D1600" s="381" t="s">
        <v>6</v>
      </c>
      <c r="E1600" s="383">
        <v>0.32</v>
      </c>
      <c r="F1600" s="383">
        <v>10.039999999999999</v>
      </c>
      <c r="G1600" s="383">
        <v>10.36</v>
      </c>
    </row>
    <row r="1601" spans="1:7" s="352" customFormat="1" ht="38.25" x14ac:dyDescent="0.2">
      <c r="A1601" s="378" t="s">
        <v>4364</v>
      </c>
      <c r="B1601" s="379"/>
      <c r="C1601" s="378" t="s">
        <v>1031</v>
      </c>
      <c r="D1601" s="381" t="s">
        <v>28</v>
      </c>
      <c r="E1601" s="383">
        <v>64.37</v>
      </c>
      <c r="F1601" s="383">
        <v>10.65</v>
      </c>
      <c r="G1601" s="383">
        <v>75.02</v>
      </c>
    </row>
    <row r="1602" spans="1:7" s="352" customFormat="1" x14ac:dyDescent="0.2">
      <c r="A1602" s="384" t="s">
        <v>4365</v>
      </c>
      <c r="B1602" s="385" t="s">
        <v>1032</v>
      </c>
      <c r="C1602" s="384"/>
      <c r="D1602" s="386"/>
      <c r="E1602" s="387"/>
      <c r="F1602" s="387"/>
      <c r="G1602" s="387"/>
    </row>
    <row r="1603" spans="1:7" s="352" customFormat="1" ht="25.5" x14ac:dyDescent="0.2">
      <c r="A1603" s="378" t="s">
        <v>4366</v>
      </c>
      <c r="B1603" s="379"/>
      <c r="C1603" s="378" t="s">
        <v>4367</v>
      </c>
      <c r="D1603" s="381" t="s">
        <v>6</v>
      </c>
      <c r="E1603" s="383">
        <v>18.78</v>
      </c>
      <c r="F1603" s="383">
        <v>1.04</v>
      </c>
      <c r="G1603" s="383">
        <v>19.82</v>
      </c>
    </row>
    <row r="1604" spans="1:7" s="352" customFormat="1" ht="25.5" x14ac:dyDescent="0.2">
      <c r="A1604" s="378" t="s">
        <v>4368</v>
      </c>
      <c r="B1604" s="379"/>
      <c r="C1604" s="378" t="s">
        <v>4369</v>
      </c>
      <c r="D1604" s="381" t="s">
        <v>6</v>
      </c>
      <c r="E1604" s="383">
        <v>18.68</v>
      </c>
      <c r="F1604" s="383">
        <v>1.04</v>
      </c>
      <c r="G1604" s="383">
        <v>19.72</v>
      </c>
    </row>
    <row r="1605" spans="1:7" ht="25.5" x14ac:dyDescent="0.2">
      <c r="A1605" s="378" t="s">
        <v>4370</v>
      </c>
      <c r="B1605" s="379"/>
      <c r="C1605" s="378" t="s">
        <v>1033</v>
      </c>
      <c r="D1605" s="381" t="s">
        <v>6</v>
      </c>
      <c r="E1605" s="383">
        <v>25.1</v>
      </c>
      <c r="F1605" s="383">
        <v>1.04</v>
      </c>
      <c r="G1605" s="383">
        <v>26.14</v>
      </c>
    </row>
    <row r="1606" spans="1:7" ht="38.25" x14ac:dyDescent="0.2">
      <c r="A1606" s="378" t="s">
        <v>4371</v>
      </c>
      <c r="B1606" s="379"/>
      <c r="C1606" s="378" t="s">
        <v>1034</v>
      </c>
      <c r="D1606" s="381" t="s">
        <v>46</v>
      </c>
      <c r="E1606" s="383">
        <v>26.21</v>
      </c>
      <c r="F1606" s="383">
        <v>15.22</v>
      </c>
      <c r="G1606" s="383">
        <v>41.43</v>
      </c>
    </row>
    <row r="1607" spans="1:7" s="352" customFormat="1" ht="38.25" x14ac:dyDescent="0.2">
      <c r="A1607" s="378" t="s">
        <v>7478</v>
      </c>
      <c r="B1607" s="379"/>
      <c r="C1607" s="378" t="s">
        <v>8304</v>
      </c>
      <c r="D1607" s="381" t="s">
        <v>55</v>
      </c>
      <c r="E1607" s="383">
        <v>386.67</v>
      </c>
      <c r="F1607" s="383">
        <v>16.600000000000001</v>
      </c>
      <c r="G1607" s="383">
        <v>403.27</v>
      </c>
    </row>
    <row r="1608" spans="1:7" s="352" customFormat="1" ht="51" x14ac:dyDescent="0.2">
      <c r="A1608" s="378" t="s">
        <v>7479</v>
      </c>
      <c r="B1608" s="379"/>
      <c r="C1608" s="378" t="s">
        <v>8305</v>
      </c>
      <c r="D1608" s="381" t="s">
        <v>55</v>
      </c>
      <c r="E1608" s="383">
        <v>475.17</v>
      </c>
      <c r="F1608" s="383">
        <v>16.600000000000001</v>
      </c>
      <c r="G1608" s="383">
        <v>491.77</v>
      </c>
    </row>
    <row r="1609" spans="1:7" s="352" customFormat="1" ht="25.5" x14ac:dyDescent="0.2">
      <c r="A1609" s="378" t="s">
        <v>4372</v>
      </c>
      <c r="B1609" s="379"/>
      <c r="C1609" s="378" t="s">
        <v>1035</v>
      </c>
      <c r="D1609" s="381" t="s">
        <v>6</v>
      </c>
      <c r="E1609" s="383">
        <v>22.79</v>
      </c>
      <c r="F1609" s="383">
        <v>2.7</v>
      </c>
      <c r="G1609" s="383">
        <v>25.49</v>
      </c>
    </row>
    <row r="1610" spans="1:7" s="352" customFormat="1" ht="38.25" x14ac:dyDescent="0.2">
      <c r="A1610" s="378" t="s">
        <v>4373</v>
      </c>
      <c r="B1610" s="379"/>
      <c r="C1610" s="378" t="s">
        <v>1036</v>
      </c>
      <c r="D1610" s="381" t="s">
        <v>6</v>
      </c>
      <c r="E1610" s="383">
        <v>476.66</v>
      </c>
      <c r="F1610" s="383">
        <v>3.38</v>
      </c>
      <c r="G1610" s="383">
        <v>480.04</v>
      </c>
    </row>
    <row r="1611" spans="1:7" s="352" customFormat="1" ht="25.5" x14ac:dyDescent="0.2">
      <c r="A1611" s="378" t="s">
        <v>4374</v>
      </c>
      <c r="B1611" s="379"/>
      <c r="C1611" s="378" t="s">
        <v>1037</v>
      </c>
      <c r="D1611" s="381" t="s">
        <v>6</v>
      </c>
      <c r="E1611" s="383">
        <v>149.24</v>
      </c>
      <c r="F1611" s="383">
        <v>53.26</v>
      </c>
      <c r="G1611" s="383">
        <v>202.5</v>
      </c>
    </row>
    <row r="1612" spans="1:7" ht="25.5" x14ac:dyDescent="0.2">
      <c r="A1612" s="378" t="s">
        <v>4375</v>
      </c>
      <c r="B1612" s="379"/>
      <c r="C1612" s="378" t="s">
        <v>1038</v>
      </c>
      <c r="D1612" s="381" t="s">
        <v>6</v>
      </c>
      <c r="E1612" s="383">
        <v>243.37</v>
      </c>
      <c r="F1612" s="383">
        <v>121.72</v>
      </c>
      <c r="G1612" s="383">
        <v>365.09</v>
      </c>
    </row>
    <row r="1613" spans="1:7" s="352" customFormat="1" ht="38.25" x14ac:dyDescent="0.2">
      <c r="A1613" s="378" t="s">
        <v>8306</v>
      </c>
      <c r="B1613" s="379"/>
      <c r="C1613" s="378" t="s">
        <v>8307</v>
      </c>
      <c r="D1613" s="381" t="s">
        <v>6</v>
      </c>
      <c r="E1613" s="383">
        <v>164.13</v>
      </c>
      <c r="F1613" s="383">
        <v>14.97</v>
      </c>
      <c r="G1613" s="383">
        <v>179.1</v>
      </c>
    </row>
    <row r="1614" spans="1:7" s="352" customFormat="1" ht="38.25" x14ac:dyDescent="0.2">
      <c r="A1614" s="378" t="s">
        <v>4376</v>
      </c>
      <c r="B1614" s="379"/>
      <c r="C1614" s="378" t="s">
        <v>4377</v>
      </c>
      <c r="D1614" s="381" t="s">
        <v>6</v>
      </c>
      <c r="E1614" s="383">
        <v>15.66</v>
      </c>
      <c r="F1614" s="383">
        <v>2.7</v>
      </c>
      <c r="G1614" s="383">
        <v>18.36</v>
      </c>
    </row>
    <row r="1615" spans="1:7" s="352" customFormat="1" x14ac:dyDescent="0.2">
      <c r="A1615" s="384" t="s">
        <v>4378</v>
      </c>
      <c r="B1615" s="385" t="s">
        <v>1039</v>
      </c>
      <c r="C1615" s="384"/>
      <c r="D1615" s="386"/>
      <c r="E1615" s="387"/>
      <c r="F1615" s="387"/>
      <c r="G1615" s="387"/>
    </row>
    <row r="1616" spans="1:7" s="352" customFormat="1" ht="25.5" x14ac:dyDescent="0.2">
      <c r="A1616" s="378" t="s">
        <v>4379</v>
      </c>
      <c r="B1616" s="379"/>
      <c r="C1616" s="378" t="s">
        <v>1040</v>
      </c>
      <c r="D1616" s="381" t="s">
        <v>6</v>
      </c>
      <c r="E1616" s="383">
        <v>668.4</v>
      </c>
      <c r="F1616" s="383">
        <v>3.38</v>
      </c>
      <c r="G1616" s="383">
        <v>671.78</v>
      </c>
    </row>
    <row r="1617" spans="1:7" ht="25.5" x14ac:dyDescent="0.2">
      <c r="A1617" s="378" t="s">
        <v>4380</v>
      </c>
      <c r="B1617" s="379"/>
      <c r="C1617" s="378" t="s">
        <v>1041</v>
      </c>
      <c r="D1617" s="381" t="s">
        <v>6</v>
      </c>
      <c r="E1617" s="383">
        <v>819.98</v>
      </c>
      <c r="F1617" s="383">
        <v>46.68</v>
      </c>
      <c r="G1617" s="383">
        <v>866.66</v>
      </c>
    </row>
    <row r="1618" spans="1:7" s="352" customFormat="1" ht="25.5" x14ac:dyDescent="0.2">
      <c r="A1618" s="378" t="s">
        <v>4381</v>
      </c>
      <c r="B1618" s="379"/>
      <c r="C1618" s="378" t="s">
        <v>1042</v>
      </c>
      <c r="D1618" s="381" t="s">
        <v>6</v>
      </c>
      <c r="E1618" s="383">
        <v>1672.8</v>
      </c>
      <c r="F1618" s="383">
        <v>243.37</v>
      </c>
      <c r="G1618" s="383">
        <v>1916.17</v>
      </c>
    </row>
    <row r="1619" spans="1:7" ht="25.5" x14ac:dyDescent="0.2">
      <c r="A1619" s="378" t="s">
        <v>4382</v>
      </c>
      <c r="B1619" s="379"/>
      <c r="C1619" s="378" t="s">
        <v>1043</v>
      </c>
      <c r="D1619" s="381" t="s">
        <v>6</v>
      </c>
      <c r="E1619" s="383">
        <v>544.67999999999995</v>
      </c>
      <c r="F1619" s="383">
        <v>39.93</v>
      </c>
      <c r="G1619" s="383">
        <v>584.61</v>
      </c>
    </row>
    <row r="1620" spans="1:7" x14ac:dyDescent="0.2">
      <c r="A1620" s="384" t="s">
        <v>4383</v>
      </c>
      <c r="B1620" s="385" t="s">
        <v>7480</v>
      </c>
      <c r="C1620" s="384"/>
      <c r="D1620" s="386"/>
      <c r="E1620" s="387"/>
      <c r="F1620" s="387"/>
      <c r="G1620" s="387"/>
    </row>
    <row r="1621" spans="1:7" s="352" customFormat="1" ht="51" x14ac:dyDescent="0.2">
      <c r="A1621" s="378" t="s">
        <v>4384</v>
      </c>
      <c r="B1621" s="379"/>
      <c r="C1621" s="378" t="s">
        <v>4385</v>
      </c>
      <c r="D1621" s="381" t="s">
        <v>55</v>
      </c>
      <c r="E1621" s="383">
        <v>74963.78</v>
      </c>
      <c r="F1621" s="383">
        <v>0</v>
      </c>
      <c r="G1621" s="383">
        <v>74963.78</v>
      </c>
    </row>
    <row r="1622" spans="1:7" s="352" customFormat="1" ht="51" x14ac:dyDescent="0.2">
      <c r="A1622" s="378" t="s">
        <v>4386</v>
      </c>
      <c r="B1622" s="379"/>
      <c r="C1622" s="378" t="s">
        <v>4387</v>
      </c>
      <c r="D1622" s="381" t="s">
        <v>55</v>
      </c>
      <c r="E1622" s="383">
        <v>87669.21</v>
      </c>
      <c r="F1622" s="383">
        <v>0</v>
      </c>
      <c r="G1622" s="383">
        <v>87669.21</v>
      </c>
    </row>
    <row r="1623" spans="1:7" s="352" customFormat="1" ht="38.25" x14ac:dyDescent="0.2">
      <c r="A1623" s="378" t="s">
        <v>4388</v>
      </c>
      <c r="B1623" s="379"/>
      <c r="C1623" s="378" t="s">
        <v>4389</v>
      </c>
      <c r="D1623" s="381" t="s">
        <v>55</v>
      </c>
      <c r="E1623" s="383">
        <v>35208.870000000003</v>
      </c>
      <c r="F1623" s="383">
        <v>0</v>
      </c>
      <c r="G1623" s="383">
        <v>35208.870000000003</v>
      </c>
    </row>
    <row r="1624" spans="1:7" s="352" customFormat="1" ht="38.25" x14ac:dyDescent="0.2">
      <c r="A1624" s="378" t="s">
        <v>4390</v>
      </c>
      <c r="B1624" s="379"/>
      <c r="C1624" s="378" t="s">
        <v>4391</v>
      </c>
      <c r="D1624" s="381" t="s">
        <v>55</v>
      </c>
      <c r="E1624" s="383">
        <v>38652.71</v>
      </c>
      <c r="F1624" s="383">
        <v>0</v>
      </c>
      <c r="G1624" s="383">
        <v>38652.71</v>
      </c>
    </row>
    <row r="1625" spans="1:7" s="352" customFormat="1" x14ac:dyDescent="0.2">
      <c r="A1625" s="388" t="s">
        <v>4392</v>
      </c>
      <c r="B1625" s="388" t="s">
        <v>4393</v>
      </c>
      <c r="C1625" s="389"/>
      <c r="D1625" s="390"/>
      <c r="E1625" s="391"/>
      <c r="F1625" s="391"/>
      <c r="G1625" s="391"/>
    </row>
    <row r="1626" spans="1:7" s="352" customFormat="1" x14ac:dyDescent="0.2">
      <c r="A1626" s="369" t="s">
        <v>4394</v>
      </c>
      <c r="B1626" s="369" t="s">
        <v>1044</v>
      </c>
      <c r="C1626" s="370"/>
      <c r="D1626" s="392"/>
      <c r="E1626" s="393"/>
      <c r="F1626" s="393"/>
      <c r="G1626" s="393"/>
    </row>
    <row r="1627" spans="1:7" s="352" customFormat="1" ht="25.5" x14ac:dyDescent="0.2">
      <c r="A1627" s="378" t="s">
        <v>4395</v>
      </c>
      <c r="B1627" s="379"/>
      <c r="C1627" s="378" t="s">
        <v>1045</v>
      </c>
      <c r="D1627" s="381" t="s">
        <v>28</v>
      </c>
      <c r="E1627" s="383">
        <v>12.97</v>
      </c>
      <c r="F1627" s="383">
        <v>2.7</v>
      </c>
      <c r="G1627" s="383">
        <v>15.67</v>
      </c>
    </row>
    <row r="1628" spans="1:7" s="352" customFormat="1" ht="25.5" x14ac:dyDescent="0.2">
      <c r="A1628" s="378" t="s">
        <v>4396</v>
      </c>
      <c r="B1628" s="379"/>
      <c r="C1628" s="378" t="s">
        <v>1046</v>
      </c>
      <c r="D1628" s="381" t="s">
        <v>28</v>
      </c>
      <c r="E1628" s="383">
        <v>18.13</v>
      </c>
      <c r="F1628" s="383">
        <v>2.7</v>
      </c>
      <c r="G1628" s="383">
        <v>20.83</v>
      </c>
    </row>
    <row r="1629" spans="1:7" s="352" customFormat="1" x14ac:dyDescent="0.2">
      <c r="A1629" s="378" t="s">
        <v>4397</v>
      </c>
      <c r="B1629" s="379"/>
      <c r="C1629" s="378" t="s">
        <v>1047</v>
      </c>
      <c r="D1629" s="381" t="s">
        <v>53</v>
      </c>
      <c r="E1629" s="383">
        <v>340.94</v>
      </c>
      <c r="F1629" s="383">
        <v>37.799999999999997</v>
      </c>
      <c r="G1629" s="383">
        <v>378.74</v>
      </c>
    </row>
    <row r="1630" spans="1:7" s="352" customFormat="1" ht="38.25" x14ac:dyDescent="0.2">
      <c r="A1630" s="378" t="s">
        <v>4398</v>
      </c>
      <c r="B1630" s="379"/>
      <c r="C1630" s="378" t="s">
        <v>8446</v>
      </c>
      <c r="D1630" s="381" t="s">
        <v>28</v>
      </c>
      <c r="E1630" s="383">
        <v>77.37</v>
      </c>
      <c r="F1630" s="383">
        <v>4.97</v>
      </c>
      <c r="G1630" s="383">
        <v>82.34</v>
      </c>
    </row>
    <row r="1631" spans="1:7" s="352" customFormat="1" ht="38.25" x14ac:dyDescent="0.2">
      <c r="A1631" s="378" t="s">
        <v>7481</v>
      </c>
      <c r="B1631" s="379"/>
      <c r="C1631" s="378" t="s">
        <v>7482</v>
      </c>
      <c r="D1631" s="381" t="s">
        <v>28</v>
      </c>
      <c r="E1631" s="383">
        <v>11.59</v>
      </c>
      <c r="F1631" s="383">
        <v>7.33</v>
      </c>
      <c r="G1631" s="383">
        <v>18.920000000000002</v>
      </c>
    </row>
    <row r="1632" spans="1:7" s="352" customFormat="1" ht="25.5" x14ac:dyDescent="0.2">
      <c r="A1632" s="378" t="s">
        <v>4399</v>
      </c>
      <c r="B1632" s="379"/>
      <c r="C1632" s="378" t="s">
        <v>4400</v>
      </c>
      <c r="D1632" s="381" t="s">
        <v>28</v>
      </c>
      <c r="E1632" s="383">
        <v>72.7</v>
      </c>
      <c r="F1632" s="383">
        <v>0</v>
      </c>
      <c r="G1632" s="383">
        <v>72.7</v>
      </c>
    </row>
    <row r="1633" spans="1:7" s="352" customFormat="1" ht="38.25" x14ac:dyDescent="0.2">
      <c r="A1633" s="378" t="s">
        <v>4401</v>
      </c>
      <c r="B1633" s="379"/>
      <c r="C1633" s="378" t="s">
        <v>4402</v>
      </c>
      <c r="D1633" s="381" t="s">
        <v>28</v>
      </c>
      <c r="E1633" s="383">
        <v>557.84</v>
      </c>
      <c r="F1633" s="383">
        <v>0</v>
      </c>
      <c r="G1633" s="383">
        <v>557.84</v>
      </c>
    </row>
    <row r="1634" spans="1:7" ht="25.5" x14ac:dyDescent="0.2">
      <c r="A1634" s="378" t="s">
        <v>7168</v>
      </c>
      <c r="B1634" s="379"/>
      <c r="C1634" s="378" t="s">
        <v>7169</v>
      </c>
      <c r="D1634" s="381" t="s">
        <v>28</v>
      </c>
      <c r="E1634" s="383">
        <v>65.8</v>
      </c>
      <c r="F1634" s="383">
        <v>19.91</v>
      </c>
      <c r="G1634" s="383">
        <v>85.71</v>
      </c>
    </row>
    <row r="1635" spans="1:7" s="352" customFormat="1" ht="38.25" x14ac:dyDescent="0.2">
      <c r="A1635" s="378" t="s">
        <v>4403</v>
      </c>
      <c r="B1635" s="379"/>
      <c r="C1635" s="378" t="s">
        <v>4404</v>
      </c>
      <c r="D1635" s="381" t="s">
        <v>28</v>
      </c>
      <c r="E1635" s="383">
        <v>240.21</v>
      </c>
      <c r="F1635" s="383">
        <v>0</v>
      </c>
      <c r="G1635" s="383">
        <v>240.21</v>
      </c>
    </row>
    <row r="1636" spans="1:7" s="352" customFormat="1" x14ac:dyDescent="0.2">
      <c r="A1636" s="384" t="s">
        <v>4405</v>
      </c>
      <c r="B1636" s="385" t="s">
        <v>7483</v>
      </c>
      <c r="C1636" s="384"/>
      <c r="D1636" s="386"/>
      <c r="E1636" s="387"/>
      <c r="F1636" s="387"/>
      <c r="G1636" s="387"/>
    </row>
    <row r="1637" spans="1:7" x14ac:dyDescent="0.2">
      <c r="A1637" s="378" t="s">
        <v>4406</v>
      </c>
      <c r="B1637" s="379"/>
      <c r="C1637" s="378" t="s">
        <v>1048</v>
      </c>
      <c r="D1637" s="381" t="s">
        <v>46</v>
      </c>
      <c r="E1637" s="383">
        <v>1.17</v>
      </c>
      <c r="F1637" s="383">
        <v>4.92</v>
      </c>
      <c r="G1637" s="383">
        <v>6.09</v>
      </c>
    </row>
    <row r="1638" spans="1:7" s="352" customFormat="1" x14ac:dyDescent="0.2">
      <c r="A1638" s="378" t="s">
        <v>4407</v>
      </c>
      <c r="B1638" s="379"/>
      <c r="C1638" s="378" t="s">
        <v>1049</v>
      </c>
      <c r="D1638" s="381" t="s">
        <v>46</v>
      </c>
      <c r="E1638" s="383">
        <v>39.770000000000003</v>
      </c>
      <c r="F1638" s="383">
        <v>4.92</v>
      </c>
      <c r="G1638" s="383">
        <v>44.69</v>
      </c>
    </row>
    <row r="1639" spans="1:7" s="352" customFormat="1" ht="38.25" x14ac:dyDescent="0.2">
      <c r="A1639" s="378" t="s">
        <v>4408</v>
      </c>
      <c r="B1639" s="379"/>
      <c r="C1639" s="378" t="s">
        <v>1050</v>
      </c>
      <c r="D1639" s="381" t="s">
        <v>46</v>
      </c>
      <c r="E1639" s="383">
        <v>4.0199999999999996</v>
      </c>
      <c r="F1639" s="383">
        <v>2.06</v>
      </c>
      <c r="G1639" s="383">
        <v>6.08</v>
      </c>
    </row>
    <row r="1640" spans="1:7" s="352" customFormat="1" x14ac:dyDescent="0.2">
      <c r="A1640" s="378" t="s">
        <v>4409</v>
      </c>
      <c r="B1640" s="379"/>
      <c r="C1640" s="378" t="s">
        <v>1051</v>
      </c>
      <c r="D1640" s="381" t="s">
        <v>1052</v>
      </c>
      <c r="E1640" s="383">
        <v>0.09</v>
      </c>
      <c r="F1640" s="383">
        <v>0.04</v>
      </c>
      <c r="G1640" s="383">
        <v>0.13</v>
      </c>
    </row>
    <row r="1641" spans="1:7" s="352" customFormat="1" ht="25.5" x14ac:dyDescent="0.2">
      <c r="A1641" s="378" t="s">
        <v>4410</v>
      </c>
      <c r="B1641" s="379"/>
      <c r="C1641" s="378" t="s">
        <v>1053</v>
      </c>
      <c r="D1641" s="381" t="s">
        <v>46</v>
      </c>
      <c r="E1641" s="383">
        <v>3.54</v>
      </c>
      <c r="F1641" s="383">
        <v>3.28</v>
      </c>
      <c r="G1641" s="383">
        <v>6.82</v>
      </c>
    </row>
    <row r="1642" spans="1:7" s="352" customFormat="1" ht="25.5" x14ac:dyDescent="0.2">
      <c r="A1642" s="378" t="s">
        <v>4411</v>
      </c>
      <c r="B1642" s="379"/>
      <c r="C1642" s="378" t="s">
        <v>1054</v>
      </c>
      <c r="D1642" s="381" t="s">
        <v>1052</v>
      </c>
      <c r="E1642" s="383">
        <v>0.11</v>
      </c>
      <c r="F1642" s="383">
        <v>0.08</v>
      </c>
      <c r="G1642" s="383">
        <v>0.19</v>
      </c>
    </row>
    <row r="1643" spans="1:7" s="352" customFormat="1" ht="38.25" x14ac:dyDescent="0.2">
      <c r="A1643" s="378" t="s">
        <v>4412</v>
      </c>
      <c r="B1643" s="379"/>
      <c r="C1643" s="378" t="s">
        <v>4413</v>
      </c>
      <c r="D1643" s="381" t="s">
        <v>46</v>
      </c>
      <c r="E1643" s="383">
        <v>228.38</v>
      </c>
      <c r="F1643" s="383">
        <v>3</v>
      </c>
      <c r="G1643" s="383">
        <v>231.38</v>
      </c>
    </row>
    <row r="1644" spans="1:7" s="352" customFormat="1" ht="51" x14ac:dyDescent="0.2">
      <c r="A1644" s="378" t="s">
        <v>4414</v>
      </c>
      <c r="B1644" s="379"/>
      <c r="C1644" s="378" t="s">
        <v>4415</v>
      </c>
      <c r="D1644" s="381" t="s">
        <v>46</v>
      </c>
      <c r="E1644" s="383">
        <v>229.43</v>
      </c>
      <c r="F1644" s="383">
        <v>3</v>
      </c>
      <c r="G1644" s="383">
        <v>232.43</v>
      </c>
    </row>
    <row r="1645" spans="1:7" s="352" customFormat="1" ht="51" x14ac:dyDescent="0.2">
      <c r="A1645" s="378" t="s">
        <v>4416</v>
      </c>
      <c r="B1645" s="379"/>
      <c r="C1645" s="378" t="s">
        <v>4417</v>
      </c>
      <c r="D1645" s="381" t="s">
        <v>46</v>
      </c>
      <c r="E1645" s="383">
        <v>141.22999999999999</v>
      </c>
      <c r="F1645" s="383">
        <v>3</v>
      </c>
      <c r="G1645" s="383">
        <v>144.22999999999999</v>
      </c>
    </row>
    <row r="1646" spans="1:7" s="352" customFormat="1" ht="51" x14ac:dyDescent="0.2">
      <c r="A1646" s="378" t="s">
        <v>4418</v>
      </c>
      <c r="B1646" s="379"/>
      <c r="C1646" s="378" t="s">
        <v>4419</v>
      </c>
      <c r="D1646" s="381" t="s">
        <v>46</v>
      </c>
      <c r="E1646" s="383">
        <v>141.22999999999999</v>
      </c>
      <c r="F1646" s="383">
        <v>3</v>
      </c>
      <c r="G1646" s="383">
        <v>144.22999999999999</v>
      </c>
    </row>
    <row r="1647" spans="1:7" x14ac:dyDescent="0.2">
      <c r="A1647" s="384" t="s">
        <v>4420</v>
      </c>
      <c r="B1647" s="385" t="s">
        <v>7484</v>
      </c>
      <c r="C1647" s="384"/>
      <c r="D1647" s="386"/>
      <c r="E1647" s="387"/>
      <c r="F1647" s="387"/>
      <c r="G1647" s="387"/>
    </row>
    <row r="1648" spans="1:7" s="352" customFormat="1" ht="25.5" x14ac:dyDescent="0.2">
      <c r="A1648" s="378" t="s">
        <v>4421</v>
      </c>
      <c r="B1648" s="379"/>
      <c r="C1648" s="378" t="s">
        <v>1055</v>
      </c>
      <c r="D1648" s="381" t="s">
        <v>28</v>
      </c>
      <c r="E1648" s="383">
        <v>6.75</v>
      </c>
      <c r="F1648" s="383">
        <v>2.02</v>
      </c>
      <c r="G1648" s="383">
        <v>8.77</v>
      </c>
    </row>
    <row r="1649" spans="1:7" s="352" customFormat="1" ht="25.5" x14ac:dyDescent="0.2">
      <c r="A1649" s="378" t="s">
        <v>4422</v>
      </c>
      <c r="B1649" s="379"/>
      <c r="C1649" s="378" t="s">
        <v>1056</v>
      </c>
      <c r="D1649" s="381" t="s">
        <v>28</v>
      </c>
      <c r="E1649" s="383">
        <v>12.44</v>
      </c>
      <c r="F1649" s="383">
        <v>2.02</v>
      </c>
      <c r="G1649" s="383">
        <v>14.46</v>
      </c>
    </row>
    <row r="1650" spans="1:7" s="352" customFormat="1" ht="25.5" x14ac:dyDescent="0.2">
      <c r="A1650" s="378" t="s">
        <v>4423</v>
      </c>
      <c r="B1650" s="379"/>
      <c r="C1650" s="378" t="s">
        <v>1057</v>
      </c>
      <c r="D1650" s="381" t="s">
        <v>46</v>
      </c>
      <c r="E1650" s="383">
        <v>44.91</v>
      </c>
      <c r="F1650" s="383">
        <v>13.9</v>
      </c>
      <c r="G1650" s="383">
        <v>58.81</v>
      </c>
    </row>
    <row r="1651" spans="1:7" s="352" customFormat="1" ht="25.5" x14ac:dyDescent="0.2">
      <c r="A1651" s="378" t="s">
        <v>4424</v>
      </c>
      <c r="B1651" s="379"/>
      <c r="C1651" s="378" t="s">
        <v>1058</v>
      </c>
      <c r="D1651" s="381" t="s">
        <v>46</v>
      </c>
      <c r="E1651" s="383">
        <v>94.44</v>
      </c>
      <c r="F1651" s="383">
        <v>13.9</v>
      </c>
      <c r="G1651" s="383">
        <v>108.34</v>
      </c>
    </row>
    <row r="1652" spans="1:7" s="352" customFormat="1" ht="38.25" x14ac:dyDescent="0.2">
      <c r="A1652" s="378" t="s">
        <v>4425</v>
      </c>
      <c r="B1652" s="379"/>
      <c r="C1652" s="378" t="s">
        <v>1059</v>
      </c>
      <c r="D1652" s="381" t="s">
        <v>46</v>
      </c>
      <c r="E1652" s="383">
        <v>126.05</v>
      </c>
      <c r="F1652" s="383">
        <v>0</v>
      </c>
      <c r="G1652" s="383">
        <v>126.05</v>
      </c>
    </row>
    <row r="1653" spans="1:7" s="352" customFormat="1" ht="38.25" x14ac:dyDescent="0.2">
      <c r="A1653" s="378" t="s">
        <v>4426</v>
      </c>
      <c r="B1653" s="379"/>
      <c r="C1653" s="378" t="s">
        <v>1060</v>
      </c>
      <c r="D1653" s="381" t="s">
        <v>46</v>
      </c>
      <c r="E1653" s="383">
        <v>259.25</v>
      </c>
      <c r="F1653" s="383">
        <v>0</v>
      </c>
      <c r="G1653" s="383">
        <v>259.25</v>
      </c>
    </row>
    <row r="1654" spans="1:7" s="352" customFormat="1" ht="38.25" x14ac:dyDescent="0.2">
      <c r="A1654" s="378" t="s">
        <v>4427</v>
      </c>
      <c r="B1654" s="379"/>
      <c r="C1654" s="378" t="s">
        <v>1061</v>
      </c>
      <c r="D1654" s="381" t="s">
        <v>46</v>
      </c>
      <c r="E1654" s="383">
        <v>625.49</v>
      </c>
      <c r="F1654" s="383">
        <v>6.75</v>
      </c>
      <c r="G1654" s="383">
        <v>632.24</v>
      </c>
    </row>
    <row r="1655" spans="1:7" s="352" customFormat="1" ht="38.25" x14ac:dyDescent="0.2">
      <c r="A1655" s="378" t="s">
        <v>4428</v>
      </c>
      <c r="B1655" s="379"/>
      <c r="C1655" s="378" t="s">
        <v>1062</v>
      </c>
      <c r="D1655" s="381" t="s">
        <v>46</v>
      </c>
      <c r="E1655" s="383">
        <v>825.21</v>
      </c>
      <c r="F1655" s="383">
        <v>6.75</v>
      </c>
      <c r="G1655" s="383">
        <v>831.96</v>
      </c>
    </row>
    <row r="1656" spans="1:7" s="352" customFormat="1" x14ac:dyDescent="0.2">
      <c r="A1656" s="378" t="s">
        <v>4429</v>
      </c>
      <c r="B1656" s="379"/>
      <c r="C1656" s="378" t="s">
        <v>1063</v>
      </c>
      <c r="D1656" s="381" t="s">
        <v>46</v>
      </c>
      <c r="E1656" s="383">
        <v>202</v>
      </c>
      <c r="F1656" s="383">
        <v>0</v>
      </c>
      <c r="G1656" s="383">
        <v>202</v>
      </c>
    </row>
    <row r="1657" spans="1:7" s="352" customFormat="1" x14ac:dyDescent="0.2">
      <c r="A1657" s="384" t="s">
        <v>4430</v>
      </c>
      <c r="B1657" s="385" t="s">
        <v>1064</v>
      </c>
      <c r="C1657" s="384"/>
      <c r="D1657" s="386"/>
      <c r="E1657" s="387"/>
      <c r="F1657" s="387"/>
      <c r="G1657" s="387"/>
    </row>
    <row r="1658" spans="1:7" s="352" customFormat="1" x14ac:dyDescent="0.2">
      <c r="A1658" s="378" t="s">
        <v>4431</v>
      </c>
      <c r="B1658" s="379"/>
      <c r="C1658" s="378" t="s">
        <v>1065</v>
      </c>
      <c r="D1658" s="381" t="s">
        <v>189</v>
      </c>
      <c r="E1658" s="383">
        <v>4.55</v>
      </c>
      <c r="F1658" s="383">
        <v>8.98</v>
      </c>
      <c r="G1658" s="383">
        <v>13.53</v>
      </c>
    </row>
    <row r="1659" spans="1:7" s="352" customFormat="1" x14ac:dyDescent="0.2">
      <c r="A1659" s="378" t="s">
        <v>4432</v>
      </c>
      <c r="B1659" s="379"/>
      <c r="C1659" s="378" t="s">
        <v>1066</v>
      </c>
      <c r="D1659" s="381" t="s">
        <v>1067</v>
      </c>
      <c r="E1659" s="383">
        <v>113.93</v>
      </c>
      <c r="F1659" s="383">
        <v>5.98</v>
      </c>
      <c r="G1659" s="383">
        <v>119.91</v>
      </c>
    </row>
    <row r="1660" spans="1:7" x14ac:dyDescent="0.2">
      <c r="A1660" s="384" t="s">
        <v>4433</v>
      </c>
      <c r="B1660" s="385" t="s">
        <v>1068</v>
      </c>
      <c r="C1660" s="384"/>
      <c r="D1660" s="386"/>
      <c r="E1660" s="387"/>
      <c r="F1660" s="387"/>
      <c r="G1660" s="387"/>
    </row>
    <row r="1661" spans="1:7" s="352" customFormat="1" ht="38.25" x14ac:dyDescent="0.2">
      <c r="A1661" s="378" t="s">
        <v>4434</v>
      </c>
      <c r="B1661" s="379"/>
      <c r="C1661" s="378" t="s">
        <v>1069</v>
      </c>
      <c r="D1661" s="381" t="s">
        <v>46</v>
      </c>
      <c r="E1661" s="383">
        <v>2.2599999999999998</v>
      </c>
      <c r="F1661" s="383">
        <v>1.83</v>
      </c>
      <c r="G1661" s="383">
        <v>4.09</v>
      </c>
    </row>
    <row r="1662" spans="1:7" s="352" customFormat="1" ht="38.25" x14ac:dyDescent="0.2">
      <c r="A1662" s="378" t="s">
        <v>4435</v>
      </c>
      <c r="B1662" s="379"/>
      <c r="C1662" s="378" t="s">
        <v>1070</v>
      </c>
      <c r="D1662" s="381" t="s">
        <v>46</v>
      </c>
      <c r="E1662" s="383">
        <v>4.51</v>
      </c>
      <c r="F1662" s="383">
        <v>3.64</v>
      </c>
      <c r="G1662" s="383">
        <v>8.15</v>
      </c>
    </row>
    <row r="1663" spans="1:7" s="352" customFormat="1" ht="38.25" x14ac:dyDescent="0.2">
      <c r="A1663" s="378" t="s">
        <v>4436</v>
      </c>
      <c r="B1663" s="379"/>
      <c r="C1663" s="378" t="s">
        <v>1071</v>
      </c>
      <c r="D1663" s="381" t="s">
        <v>46</v>
      </c>
      <c r="E1663" s="383">
        <v>6.77</v>
      </c>
      <c r="F1663" s="383">
        <v>5.47</v>
      </c>
      <c r="G1663" s="383">
        <v>12.24</v>
      </c>
    </row>
    <row r="1664" spans="1:7" s="352" customFormat="1" ht="38.25" x14ac:dyDescent="0.2">
      <c r="A1664" s="378" t="s">
        <v>4437</v>
      </c>
      <c r="B1664" s="379"/>
      <c r="C1664" s="378" t="s">
        <v>1072</v>
      </c>
      <c r="D1664" s="381" t="s">
        <v>46</v>
      </c>
      <c r="E1664" s="383">
        <v>9.0299999999999994</v>
      </c>
      <c r="F1664" s="383">
        <v>7.3</v>
      </c>
      <c r="G1664" s="383">
        <v>16.329999999999998</v>
      </c>
    </row>
    <row r="1665" spans="1:7" ht="38.25" x14ac:dyDescent="0.2">
      <c r="A1665" s="378" t="s">
        <v>4438</v>
      </c>
      <c r="B1665" s="379"/>
      <c r="C1665" s="378" t="s">
        <v>1076</v>
      </c>
      <c r="D1665" s="381" t="s">
        <v>46</v>
      </c>
      <c r="E1665" s="383">
        <v>13.57</v>
      </c>
      <c r="F1665" s="383">
        <v>10.95</v>
      </c>
      <c r="G1665" s="383">
        <v>24.52</v>
      </c>
    </row>
    <row r="1666" spans="1:7" s="352" customFormat="1" ht="25.5" x14ac:dyDescent="0.2">
      <c r="A1666" s="378" t="s">
        <v>4439</v>
      </c>
      <c r="B1666" s="379"/>
      <c r="C1666" s="378" t="s">
        <v>1073</v>
      </c>
      <c r="D1666" s="381" t="s">
        <v>46</v>
      </c>
      <c r="E1666" s="383">
        <v>15.78</v>
      </c>
      <c r="F1666" s="383">
        <v>1.1200000000000001</v>
      </c>
      <c r="G1666" s="383">
        <v>16.899999999999999</v>
      </c>
    </row>
    <row r="1667" spans="1:7" s="352" customFormat="1" ht="25.5" x14ac:dyDescent="0.2">
      <c r="A1667" s="378" t="s">
        <v>4440</v>
      </c>
      <c r="B1667" s="379"/>
      <c r="C1667" s="378" t="s">
        <v>1074</v>
      </c>
      <c r="D1667" s="381" t="s">
        <v>46</v>
      </c>
      <c r="E1667" s="383">
        <v>28.46</v>
      </c>
      <c r="F1667" s="383">
        <v>1.57</v>
      </c>
      <c r="G1667" s="383">
        <v>30.03</v>
      </c>
    </row>
    <row r="1668" spans="1:7" s="352" customFormat="1" ht="25.5" x14ac:dyDescent="0.2">
      <c r="A1668" s="378" t="s">
        <v>4441</v>
      </c>
      <c r="B1668" s="379"/>
      <c r="C1668" s="378" t="s">
        <v>1075</v>
      </c>
      <c r="D1668" s="381" t="s">
        <v>46</v>
      </c>
      <c r="E1668" s="383">
        <v>52.62</v>
      </c>
      <c r="F1668" s="383">
        <v>2.02</v>
      </c>
      <c r="G1668" s="383">
        <v>54.64</v>
      </c>
    </row>
    <row r="1669" spans="1:7" s="352" customFormat="1" x14ac:dyDescent="0.2">
      <c r="A1669" s="384" t="s">
        <v>4442</v>
      </c>
      <c r="B1669" s="385" t="s">
        <v>7485</v>
      </c>
      <c r="C1669" s="384"/>
      <c r="D1669" s="386"/>
      <c r="E1669" s="387"/>
      <c r="F1669" s="387"/>
      <c r="G1669" s="387"/>
    </row>
    <row r="1670" spans="1:7" x14ac:dyDescent="0.2">
      <c r="A1670" s="378" t="s">
        <v>4443</v>
      </c>
      <c r="B1670" s="379"/>
      <c r="C1670" s="378" t="s">
        <v>1077</v>
      </c>
      <c r="D1670" s="381" t="s">
        <v>28</v>
      </c>
      <c r="E1670" s="383">
        <v>18</v>
      </c>
      <c r="F1670" s="383">
        <v>7.63</v>
      </c>
      <c r="G1670" s="383">
        <v>25.63</v>
      </c>
    </row>
    <row r="1671" spans="1:7" ht="38.25" x14ac:dyDescent="0.2">
      <c r="A1671" s="378" t="s">
        <v>4444</v>
      </c>
      <c r="B1671" s="379"/>
      <c r="C1671" s="378" t="s">
        <v>1078</v>
      </c>
      <c r="D1671" s="381" t="s">
        <v>46</v>
      </c>
      <c r="E1671" s="383">
        <v>0.7</v>
      </c>
      <c r="F1671" s="383">
        <v>7.63</v>
      </c>
      <c r="G1671" s="383">
        <v>8.33</v>
      </c>
    </row>
    <row r="1672" spans="1:7" s="352" customFormat="1" ht="38.25" x14ac:dyDescent="0.2">
      <c r="A1672" s="378" t="s">
        <v>4445</v>
      </c>
      <c r="B1672" s="379"/>
      <c r="C1672" s="378" t="s">
        <v>1079</v>
      </c>
      <c r="D1672" s="381" t="s">
        <v>46</v>
      </c>
      <c r="E1672" s="383">
        <v>0.92</v>
      </c>
      <c r="F1672" s="383">
        <v>7.63</v>
      </c>
      <c r="G1672" s="383">
        <v>8.5500000000000007</v>
      </c>
    </row>
    <row r="1673" spans="1:7" s="352" customFormat="1" ht="38.25" x14ac:dyDescent="0.2">
      <c r="A1673" s="378" t="s">
        <v>4446</v>
      </c>
      <c r="B1673" s="379"/>
      <c r="C1673" s="378" t="s">
        <v>1080</v>
      </c>
      <c r="D1673" s="381" t="s">
        <v>46</v>
      </c>
      <c r="E1673" s="383">
        <v>1.24</v>
      </c>
      <c r="F1673" s="383">
        <v>7.63</v>
      </c>
      <c r="G1673" s="383">
        <v>8.8699999999999992</v>
      </c>
    </row>
    <row r="1674" spans="1:7" s="352" customFormat="1" ht="38.25" x14ac:dyDescent="0.2">
      <c r="A1674" s="378" t="s">
        <v>4447</v>
      </c>
      <c r="B1674" s="379"/>
      <c r="C1674" s="378" t="s">
        <v>1081</v>
      </c>
      <c r="D1674" s="381" t="s">
        <v>46</v>
      </c>
      <c r="E1674" s="383">
        <v>1.24</v>
      </c>
      <c r="F1674" s="383">
        <v>7.63</v>
      </c>
      <c r="G1674" s="383">
        <v>8.8699999999999992</v>
      </c>
    </row>
    <row r="1675" spans="1:7" s="352" customFormat="1" ht="38.25" x14ac:dyDescent="0.2">
      <c r="A1675" s="378" t="s">
        <v>4448</v>
      </c>
      <c r="B1675" s="379"/>
      <c r="C1675" s="378" t="s">
        <v>1082</v>
      </c>
      <c r="D1675" s="381" t="s">
        <v>46</v>
      </c>
      <c r="E1675" s="383">
        <v>3.37</v>
      </c>
      <c r="F1675" s="383">
        <v>7.63</v>
      </c>
      <c r="G1675" s="383">
        <v>11</v>
      </c>
    </row>
    <row r="1676" spans="1:7" s="352" customFormat="1" ht="38.25" x14ac:dyDescent="0.2">
      <c r="A1676" s="378" t="s">
        <v>4449</v>
      </c>
      <c r="B1676" s="379"/>
      <c r="C1676" s="378" t="s">
        <v>1083</v>
      </c>
      <c r="D1676" s="381" t="s">
        <v>46</v>
      </c>
      <c r="E1676" s="383">
        <v>4</v>
      </c>
      <c r="F1676" s="383">
        <v>7.63</v>
      </c>
      <c r="G1676" s="383">
        <v>11.63</v>
      </c>
    </row>
    <row r="1677" spans="1:7" s="352" customFormat="1" ht="38.25" x14ac:dyDescent="0.2">
      <c r="A1677" s="378" t="s">
        <v>4450</v>
      </c>
      <c r="B1677" s="379"/>
      <c r="C1677" s="378" t="s">
        <v>1084</v>
      </c>
      <c r="D1677" s="381" t="s">
        <v>46</v>
      </c>
      <c r="E1677" s="383">
        <v>3.86</v>
      </c>
      <c r="F1677" s="383">
        <v>7.63</v>
      </c>
      <c r="G1677" s="383">
        <v>11.49</v>
      </c>
    </row>
    <row r="1678" spans="1:7" s="352" customFormat="1" ht="38.25" x14ac:dyDescent="0.2">
      <c r="A1678" s="378" t="s">
        <v>4451</v>
      </c>
      <c r="B1678" s="379"/>
      <c r="C1678" s="378" t="s">
        <v>1085</v>
      </c>
      <c r="D1678" s="381" t="s">
        <v>46</v>
      </c>
      <c r="E1678" s="383">
        <v>4.1100000000000003</v>
      </c>
      <c r="F1678" s="383">
        <v>7.63</v>
      </c>
      <c r="G1678" s="383">
        <v>11.74</v>
      </c>
    </row>
    <row r="1679" spans="1:7" s="352" customFormat="1" ht="38.25" x14ac:dyDescent="0.2">
      <c r="A1679" s="378" t="s">
        <v>4452</v>
      </c>
      <c r="B1679" s="379"/>
      <c r="C1679" s="378" t="s">
        <v>1086</v>
      </c>
      <c r="D1679" s="381" t="s">
        <v>46</v>
      </c>
      <c r="E1679" s="383">
        <v>4.5599999999999996</v>
      </c>
      <c r="F1679" s="383">
        <v>7.63</v>
      </c>
      <c r="G1679" s="383">
        <v>12.19</v>
      </c>
    </row>
    <row r="1680" spans="1:7" s="352" customFormat="1" ht="38.25" x14ac:dyDescent="0.2">
      <c r="A1680" s="378" t="s">
        <v>4453</v>
      </c>
      <c r="B1680" s="379"/>
      <c r="C1680" s="378" t="s">
        <v>1087</v>
      </c>
      <c r="D1680" s="381" t="s">
        <v>46</v>
      </c>
      <c r="E1680" s="383">
        <v>5.42</v>
      </c>
      <c r="F1680" s="383">
        <v>7.63</v>
      </c>
      <c r="G1680" s="383">
        <v>13.05</v>
      </c>
    </row>
    <row r="1681" spans="1:7" ht="38.25" x14ac:dyDescent="0.2">
      <c r="A1681" s="378" t="s">
        <v>4454</v>
      </c>
      <c r="B1681" s="379"/>
      <c r="C1681" s="378" t="s">
        <v>1088</v>
      </c>
      <c r="D1681" s="381" t="s">
        <v>46</v>
      </c>
      <c r="E1681" s="383">
        <v>11.33</v>
      </c>
      <c r="F1681" s="383">
        <v>7.63</v>
      </c>
      <c r="G1681" s="383">
        <v>18.96</v>
      </c>
    </row>
    <row r="1682" spans="1:7" s="352" customFormat="1" ht="38.25" x14ac:dyDescent="0.2">
      <c r="A1682" s="378" t="s">
        <v>4455</v>
      </c>
      <c r="B1682" s="379"/>
      <c r="C1682" s="378" t="s">
        <v>1089</v>
      </c>
      <c r="D1682" s="381" t="s">
        <v>46</v>
      </c>
      <c r="E1682" s="383">
        <v>13.6</v>
      </c>
      <c r="F1682" s="383">
        <v>7.63</v>
      </c>
      <c r="G1682" s="383">
        <v>21.23</v>
      </c>
    </row>
    <row r="1683" spans="1:7" s="352" customFormat="1" ht="38.25" x14ac:dyDescent="0.2">
      <c r="A1683" s="378" t="s">
        <v>4456</v>
      </c>
      <c r="B1683" s="379"/>
      <c r="C1683" s="378" t="s">
        <v>1090</v>
      </c>
      <c r="D1683" s="381" t="s">
        <v>46</v>
      </c>
      <c r="E1683" s="383">
        <v>15.96</v>
      </c>
      <c r="F1683" s="383">
        <v>7.63</v>
      </c>
      <c r="G1683" s="383">
        <v>23.59</v>
      </c>
    </row>
    <row r="1684" spans="1:7" s="352" customFormat="1" ht="38.25" x14ac:dyDescent="0.2">
      <c r="A1684" s="378" t="s">
        <v>4457</v>
      </c>
      <c r="B1684" s="379"/>
      <c r="C1684" s="378" t="s">
        <v>1091</v>
      </c>
      <c r="D1684" s="381" t="s">
        <v>46</v>
      </c>
      <c r="E1684" s="383">
        <v>18.309999999999999</v>
      </c>
      <c r="F1684" s="383">
        <v>7.63</v>
      </c>
      <c r="G1684" s="383">
        <v>25.94</v>
      </c>
    </row>
    <row r="1685" spans="1:7" s="352" customFormat="1" ht="38.25" x14ac:dyDescent="0.2">
      <c r="A1685" s="378" t="s">
        <v>4458</v>
      </c>
      <c r="B1685" s="379"/>
      <c r="C1685" s="378" t="s">
        <v>1092</v>
      </c>
      <c r="D1685" s="381" t="s">
        <v>46</v>
      </c>
      <c r="E1685" s="383">
        <v>21.89</v>
      </c>
      <c r="F1685" s="383">
        <v>7.63</v>
      </c>
      <c r="G1685" s="383">
        <v>29.52</v>
      </c>
    </row>
    <row r="1686" spans="1:7" s="352" customFormat="1" ht="38.25" x14ac:dyDescent="0.2">
      <c r="A1686" s="378" t="s">
        <v>4459</v>
      </c>
      <c r="B1686" s="379"/>
      <c r="C1686" s="378" t="s">
        <v>1093</v>
      </c>
      <c r="D1686" s="381" t="s">
        <v>46</v>
      </c>
      <c r="E1686" s="383">
        <v>24.38</v>
      </c>
      <c r="F1686" s="383">
        <v>7.63</v>
      </c>
      <c r="G1686" s="383">
        <v>32.01</v>
      </c>
    </row>
    <row r="1687" spans="1:7" s="352" customFormat="1" ht="38.25" x14ac:dyDescent="0.2">
      <c r="A1687" s="378" t="s">
        <v>4460</v>
      </c>
      <c r="B1687" s="379"/>
      <c r="C1687" s="378" t="s">
        <v>1094</v>
      </c>
      <c r="D1687" s="381" t="s">
        <v>46</v>
      </c>
      <c r="E1687" s="383">
        <v>29.83</v>
      </c>
      <c r="F1687" s="383">
        <v>7.63</v>
      </c>
      <c r="G1687" s="383">
        <v>37.46</v>
      </c>
    </row>
    <row r="1688" spans="1:7" s="352" customFormat="1" ht="38.25" x14ac:dyDescent="0.2">
      <c r="A1688" s="378" t="s">
        <v>4461</v>
      </c>
      <c r="B1688" s="379"/>
      <c r="C1688" s="378" t="s">
        <v>1095</v>
      </c>
      <c r="D1688" s="381" t="s">
        <v>46</v>
      </c>
      <c r="E1688" s="383">
        <v>32.44</v>
      </c>
      <c r="F1688" s="383">
        <v>7.63</v>
      </c>
      <c r="G1688" s="383">
        <v>40.07</v>
      </c>
    </row>
    <row r="1689" spans="1:7" s="352" customFormat="1" ht="38.25" x14ac:dyDescent="0.2">
      <c r="A1689" s="378" t="s">
        <v>4462</v>
      </c>
      <c r="B1689" s="379"/>
      <c r="C1689" s="378" t="s">
        <v>1096</v>
      </c>
      <c r="D1689" s="381" t="s">
        <v>46</v>
      </c>
      <c r="E1689" s="383">
        <v>48.04</v>
      </c>
      <c r="F1689" s="383">
        <v>7.63</v>
      </c>
      <c r="G1689" s="383">
        <v>55.67</v>
      </c>
    </row>
    <row r="1690" spans="1:7" s="352" customFormat="1" ht="38.25" x14ac:dyDescent="0.2">
      <c r="A1690" s="378" t="s">
        <v>4463</v>
      </c>
      <c r="B1690" s="379"/>
      <c r="C1690" s="378" t="s">
        <v>1097</v>
      </c>
      <c r="D1690" s="381" t="s">
        <v>46</v>
      </c>
      <c r="E1690" s="383">
        <v>56.01</v>
      </c>
      <c r="F1690" s="383">
        <v>7.63</v>
      </c>
      <c r="G1690" s="383">
        <v>63.64</v>
      </c>
    </row>
    <row r="1691" spans="1:7" s="352" customFormat="1" ht="38.25" x14ac:dyDescent="0.2">
      <c r="A1691" s="378" t="s">
        <v>4464</v>
      </c>
      <c r="B1691" s="379"/>
      <c r="C1691" s="378" t="s">
        <v>1098</v>
      </c>
      <c r="D1691" s="381" t="s">
        <v>46</v>
      </c>
      <c r="E1691" s="383">
        <v>79.02</v>
      </c>
      <c r="F1691" s="383">
        <v>7.63</v>
      </c>
      <c r="G1691" s="383">
        <v>86.65</v>
      </c>
    </row>
    <row r="1692" spans="1:7" ht="38.25" x14ac:dyDescent="0.2">
      <c r="A1692" s="378" t="s">
        <v>4465</v>
      </c>
      <c r="B1692" s="379"/>
      <c r="C1692" s="378" t="s">
        <v>1099</v>
      </c>
      <c r="D1692" s="381" t="s">
        <v>28</v>
      </c>
      <c r="E1692" s="383">
        <v>111.74</v>
      </c>
      <c r="F1692" s="383">
        <v>14.01</v>
      </c>
      <c r="G1692" s="383">
        <v>125.75</v>
      </c>
    </row>
    <row r="1693" spans="1:7" s="352" customFormat="1" ht="38.25" x14ac:dyDescent="0.2">
      <c r="A1693" s="378" t="s">
        <v>4466</v>
      </c>
      <c r="B1693" s="379"/>
      <c r="C1693" s="378" t="s">
        <v>4467</v>
      </c>
      <c r="D1693" s="381" t="s">
        <v>46</v>
      </c>
      <c r="E1693" s="383">
        <v>8.15</v>
      </c>
      <c r="F1693" s="383">
        <v>7.63</v>
      </c>
      <c r="G1693" s="383">
        <v>15.78</v>
      </c>
    </row>
    <row r="1694" spans="1:7" s="352" customFormat="1" ht="38.25" x14ac:dyDescent="0.2">
      <c r="A1694" s="378" t="s">
        <v>4468</v>
      </c>
      <c r="B1694" s="379"/>
      <c r="C1694" s="378" t="s">
        <v>4469</v>
      </c>
      <c r="D1694" s="381" t="s">
        <v>46</v>
      </c>
      <c r="E1694" s="383">
        <v>9.8000000000000007</v>
      </c>
      <c r="F1694" s="383">
        <v>7.63</v>
      </c>
      <c r="G1694" s="383">
        <v>17.43</v>
      </c>
    </row>
    <row r="1695" spans="1:7" s="352" customFormat="1" x14ac:dyDescent="0.2">
      <c r="A1695" s="384" t="s">
        <v>4470</v>
      </c>
      <c r="B1695" s="385" t="s">
        <v>1100</v>
      </c>
      <c r="C1695" s="384"/>
      <c r="D1695" s="386"/>
      <c r="E1695" s="387"/>
      <c r="F1695" s="387"/>
      <c r="G1695" s="387"/>
    </row>
    <row r="1696" spans="1:7" s="352" customFormat="1" ht="25.5" x14ac:dyDescent="0.2">
      <c r="A1696" s="378" t="s">
        <v>4471</v>
      </c>
      <c r="B1696" s="379"/>
      <c r="C1696" s="378" t="s">
        <v>1101</v>
      </c>
      <c r="D1696" s="381" t="s">
        <v>28</v>
      </c>
      <c r="E1696" s="383">
        <v>45.14</v>
      </c>
      <c r="F1696" s="383">
        <v>13.03</v>
      </c>
      <c r="G1696" s="383">
        <v>58.17</v>
      </c>
    </row>
    <row r="1697" spans="1:7" s="352" customFormat="1" ht="25.5" x14ac:dyDescent="0.2">
      <c r="A1697" s="378" t="s">
        <v>4472</v>
      </c>
      <c r="B1697" s="379"/>
      <c r="C1697" s="378" t="s">
        <v>1102</v>
      </c>
      <c r="D1697" s="381" t="s">
        <v>28</v>
      </c>
      <c r="E1697" s="383">
        <v>46.47</v>
      </c>
      <c r="F1697" s="383">
        <v>13.03</v>
      </c>
      <c r="G1697" s="383">
        <v>59.5</v>
      </c>
    </row>
    <row r="1698" spans="1:7" s="352" customFormat="1" ht="38.25" x14ac:dyDescent="0.2">
      <c r="A1698" s="378" t="s">
        <v>4473</v>
      </c>
      <c r="B1698" s="379"/>
      <c r="C1698" s="378" t="s">
        <v>1103</v>
      </c>
      <c r="D1698" s="381" t="s">
        <v>28</v>
      </c>
      <c r="E1698" s="383">
        <v>94.49</v>
      </c>
      <c r="F1698" s="383">
        <v>16.41</v>
      </c>
      <c r="G1698" s="383">
        <v>110.9</v>
      </c>
    </row>
    <row r="1699" spans="1:7" s="352" customFormat="1" ht="51" x14ac:dyDescent="0.2">
      <c r="A1699" s="378" t="s">
        <v>4474</v>
      </c>
      <c r="B1699" s="379"/>
      <c r="C1699" s="378" t="s">
        <v>1104</v>
      </c>
      <c r="D1699" s="381" t="s">
        <v>28</v>
      </c>
      <c r="E1699" s="383">
        <v>105.57</v>
      </c>
      <c r="F1699" s="383">
        <v>16.41</v>
      </c>
      <c r="G1699" s="383">
        <v>121.98</v>
      </c>
    </row>
    <row r="1700" spans="1:7" s="352" customFormat="1" ht="25.5" x14ac:dyDescent="0.2">
      <c r="A1700" s="378" t="s">
        <v>4475</v>
      </c>
      <c r="B1700" s="379"/>
      <c r="C1700" s="378" t="s">
        <v>1105</v>
      </c>
      <c r="D1700" s="381" t="s">
        <v>28</v>
      </c>
      <c r="E1700" s="383">
        <v>96.45</v>
      </c>
      <c r="F1700" s="383">
        <v>0</v>
      </c>
      <c r="G1700" s="383">
        <v>96.45</v>
      </c>
    </row>
    <row r="1701" spans="1:7" s="352" customFormat="1" x14ac:dyDescent="0.2">
      <c r="A1701" s="384" t="s">
        <v>4476</v>
      </c>
      <c r="B1701" s="385" t="s">
        <v>1106</v>
      </c>
      <c r="C1701" s="384"/>
      <c r="D1701" s="386"/>
      <c r="E1701" s="387"/>
      <c r="F1701" s="387"/>
      <c r="G1701" s="387"/>
    </row>
    <row r="1702" spans="1:7" ht="38.25" x14ac:dyDescent="0.2">
      <c r="A1702" s="378" t="s">
        <v>4477</v>
      </c>
      <c r="B1702" s="379"/>
      <c r="C1702" s="378" t="s">
        <v>1107</v>
      </c>
      <c r="D1702" s="381" t="s">
        <v>28</v>
      </c>
      <c r="E1702" s="383">
        <v>6.13</v>
      </c>
      <c r="F1702" s="383">
        <v>5.4</v>
      </c>
      <c r="G1702" s="383">
        <v>11.53</v>
      </c>
    </row>
    <row r="1703" spans="1:7" s="352" customFormat="1" ht="25.5" x14ac:dyDescent="0.2">
      <c r="A1703" s="378" t="s">
        <v>4478</v>
      </c>
      <c r="B1703" s="379"/>
      <c r="C1703" s="378" t="s">
        <v>1108</v>
      </c>
      <c r="D1703" s="381" t="s">
        <v>28</v>
      </c>
      <c r="E1703" s="383">
        <v>4.29</v>
      </c>
      <c r="F1703" s="383">
        <v>5.4</v>
      </c>
      <c r="G1703" s="383">
        <v>9.69</v>
      </c>
    </row>
    <row r="1704" spans="1:7" s="352" customFormat="1" ht="25.5" x14ac:dyDescent="0.2">
      <c r="A1704" s="378" t="s">
        <v>4479</v>
      </c>
      <c r="B1704" s="379"/>
      <c r="C1704" s="378" t="s">
        <v>1109</v>
      </c>
      <c r="D1704" s="381" t="s">
        <v>28</v>
      </c>
      <c r="E1704" s="383">
        <v>29.45</v>
      </c>
      <c r="F1704" s="383">
        <v>5.4</v>
      </c>
      <c r="G1704" s="383">
        <v>34.85</v>
      </c>
    </row>
    <row r="1705" spans="1:7" ht="38.25" x14ac:dyDescent="0.2">
      <c r="A1705" s="378" t="s">
        <v>4480</v>
      </c>
      <c r="B1705" s="379"/>
      <c r="C1705" s="378" t="s">
        <v>1110</v>
      </c>
      <c r="D1705" s="381" t="s">
        <v>28</v>
      </c>
      <c r="E1705" s="383">
        <v>43.54</v>
      </c>
      <c r="F1705" s="383">
        <v>14.97</v>
      </c>
      <c r="G1705" s="383">
        <v>58.51</v>
      </c>
    </row>
    <row r="1706" spans="1:7" s="352" customFormat="1" ht="25.5" x14ac:dyDescent="0.2">
      <c r="A1706" s="378" t="s">
        <v>4481</v>
      </c>
      <c r="B1706" s="379"/>
      <c r="C1706" s="378" t="s">
        <v>1111</v>
      </c>
      <c r="D1706" s="381" t="s">
        <v>28</v>
      </c>
      <c r="E1706" s="383">
        <v>33.049999999999997</v>
      </c>
      <c r="F1706" s="383">
        <v>5.4</v>
      </c>
      <c r="G1706" s="383">
        <v>38.450000000000003</v>
      </c>
    </row>
    <row r="1707" spans="1:7" s="352" customFormat="1" ht="38.25" x14ac:dyDescent="0.2">
      <c r="A1707" s="378" t="s">
        <v>4482</v>
      </c>
      <c r="B1707" s="379"/>
      <c r="C1707" s="378" t="s">
        <v>1112</v>
      </c>
      <c r="D1707" s="381" t="s">
        <v>28</v>
      </c>
      <c r="E1707" s="383">
        <v>48.58</v>
      </c>
      <c r="F1707" s="383">
        <v>14.97</v>
      </c>
      <c r="G1707" s="383">
        <v>63.55</v>
      </c>
    </row>
    <row r="1708" spans="1:7" s="352" customFormat="1" ht="38.25" x14ac:dyDescent="0.2">
      <c r="A1708" s="378" t="s">
        <v>4483</v>
      </c>
      <c r="B1708" s="379"/>
      <c r="C1708" s="378" t="s">
        <v>1113</v>
      </c>
      <c r="D1708" s="381" t="s">
        <v>28</v>
      </c>
      <c r="E1708" s="383">
        <v>27.84</v>
      </c>
      <c r="F1708" s="383">
        <v>17.670000000000002</v>
      </c>
      <c r="G1708" s="383">
        <v>45.51</v>
      </c>
    </row>
    <row r="1709" spans="1:7" s="352" customFormat="1" x14ac:dyDescent="0.2">
      <c r="A1709" s="384" t="s">
        <v>4484</v>
      </c>
      <c r="B1709" s="385" t="s">
        <v>1114</v>
      </c>
      <c r="C1709" s="384"/>
      <c r="D1709" s="386"/>
      <c r="E1709" s="387"/>
      <c r="F1709" s="387"/>
      <c r="G1709" s="387"/>
    </row>
    <row r="1710" spans="1:7" s="352" customFormat="1" ht="25.5" x14ac:dyDescent="0.2">
      <c r="A1710" s="378" t="s">
        <v>4485</v>
      </c>
      <c r="B1710" s="379"/>
      <c r="C1710" s="378" t="s">
        <v>1115</v>
      </c>
      <c r="D1710" s="381" t="s">
        <v>53</v>
      </c>
      <c r="E1710" s="383">
        <v>296.82</v>
      </c>
      <c r="F1710" s="383">
        <v>233.52</v>
      </c>
      <c r="G1710" s="383">
        <v>530.34</v>
      </c>
    </row>
    <row r="1711" spans="1:7" s="352" customFormat="1" ht="25.5" x14ac:dyDescent="0.2">
      <c r="A1711" s="378" t="s">
        <v>7170</v>
      </c>
      <c r="B1711" s="379"/>
      <c r="C1711" s="378" t="s">
        <v>7171</v>
      </c>
      <c r="D1711" s="381" t="s">
        <v>53</v>
      </c>
      <c r="E1711" s="383">
        <v>388.33</v>
      </c>
      <c r="F1711" s="383">
        <v>0</v>
      </c>
      <c r="G1711" s="383">
        <v>388.33</v>
      </c>
    </row>
    <row r="1712" spans="1:7" s="352" customFormat="1" ht="25.5" x14ac:dyDescent="0.2">
      <c r="A1712" s="378" t="s">
        <v>4486</v>
      </c>
      <c r="B1712" s="379"/>
      <c r="C1712" s="378" t="s">
        <v>1116</v>
      </c>
      <c r="D1712" s="381" t="s">
        <v>28</v>
      </c>
      <c r="E1712" s="383">
        <v>4.32</v>
      </c>
      <c r="F1712" s="383">
        <v>5.7</v>
      </c>
      <c r="G1712" s="383">
        <v>10.02</v>
      </c>
    </row>
    <row r="1713" spans="1:7" s="352" customFormat="1" ht="38.25" x14ac:dyDescent="0.2">
      <c r="A1713" s="378" t="s">
        <v>4487</v>
      </c>
      <c r="B1713" s="379"/>
      <c r="C1713" s="378" t="s">
        <v>1117</v>
      </c>
      <c r="D1713" s="381" t="s">
        <v>28</v>
      </c>
      <c r="E1713" s="383">
        <v>10.95</v>
      </c>
      <c r="F1713" s="383">
        <v>11.38</v>
      </c>
      <c r="G1713" s="383">
        <v>22.33</v>
      </c>
    </row>
    <row r="1714" spans="1:7" ht="25.5" x14ac:dyDescent="0.2">
      <c r="A1714" s="378" t="s">
        <v>4488</v>
      </c>
      <c r="B1714" s="379"/>
      <c r="C1714" s="378" t="s">
        <v>1118</v>
      </c>
      <c r="D1714" s="381" t="s">
        <v>28</v>
      </c>
      <c r="E1714" s="383">
        <v>7.65</v>
      </c>
      <c r="F1714" s="383">
        <v>5.7</v>
      </c>
      <c r="G1714" s="383">
        <v>13.35</v>
      </c>
    </row>
    <row r="1715" spans="1:7" s="352" customFormat="1" ht="25.5" x14ac:dyDescent="0.2">
      <c r="A1715" s="378" t="s">
        <v>4489</v>
      </c>
      <c r="B1715" s="379"/>
      <c r="C1715" s="378" t="s">
        <v>1119</v>
      </c>
      <c r="D1715" s="381" t="s">
        <v>28</v>
      </c>
      <c r="E1715" s="383">
        <v>15.29</v>
      </c>
      <c r="F1715" s="383">
        <v>11.38</v>
      </c>
      <c r="G1715" s="383">
        <v>26.67</v>
      </c>
    </row>
    <row r="1716" spans="1:7" s="352" customFormat="1" ht="25.5" x14ac:dyDescent="0.2">
      <c r="A1716" s="378" t="s">
        <v>4490</v>
      </c>
      <c r="B1716" s="379"/>
      <c r="C1716" s="378" t="s">
        <v>1120</v>
      </c>
      <c r="D1716" s="381" t="s">
        <v>28</v>
      </c>
      <c r="E1716" s="383">
        <v>26.12</v>
      </c>
      <c r="F1716" s="383">
        <v>5.7</v>
      </c>
      <c r="G1716" s="383">
        <v>31.82</v>
      </c>
    </row>
    <row r="1717" spans="1:7" s="352" customFormat="1" x14ac:dyDescent="0.2">
      <c r="A1717" s="384" t="s">
        <v>4491</v>
      </c>
      <c r="B1717" s="385" t="s">
        <v>4492</v>
      </c>
      <c r="C1717" s="384"/>
      <c r="D1717" s="386"/>
      <c r="E1717" s="387"/>
      <c r="F1717" s="387"/>
      <c r="G1717" s="387"/>
    </row>
    <row r="1718" spans="1:7" s="352" customFormat="1" x14ac:dyDescent="0.2">
      <c r="A1718" s="378" t="s">
        <v>4493</v>
      </c>
      <c r="B1718" s="379"/>
      <c r="C1718" s="378" t="s">
        <v>1121</v>
      </c>
      <c r="D1718" s="381" t="s">
        <v>53</v>
      </c>
      <c r="E1718" s="383">
        <v>0</v>
      </c>
      <c r="F1718" s="383">
        <v>54</v>
      </c>
      <c r="G1718" s="383">
        <v>54</v>
      </c>
    </row>
    <row r="1719" spans="1:7" s="352" customFormat="1" x14ac:dyDescent="0.2">
      <c r="A1719" s="378" t="s">
        <v>4494</v>
      </c>
      <c r="B1719" s="379"/>
      <c r="C1719" s="378" t="s">
        <v>4495</v>
      </c>
      <c r="D1719" s="381" t="s">
        <v>28</v>
      </c>
      <c r="E1719" s="383">
        <v>2.56</v>
      </c>
      <c r="F1719" s="383">
        <v>2.7</v>
      </c>
      <c r="G1719" s="383">
        <v>5.26</v>
      </c>
    </row>
    <row r="1720" spans="1:7" s="352" customFormat="1" ht="25.5" x14ac:dyDescent="0.2">
      <c r="A1720" s="378" t="s">
        <v>4496</v>
      </c>
      <c r="B1720" s="379"/>
      <c r="C1720" s="378" t="s">
        <v>1122</v>
      </c>
      <c r="D1720" s="381" t="s">
        <v>28</v>
      </c>
      <c r="E1720" s="383">
        <v>1.89</v>
      </c>
      <c r="F1720" s="383">
        <v>2.7</v>
      </c>
      <c r="G1720" s="383">
        <v>4.59</v>
      </c>
    </row>
    <row r="1721" spans="1:7" s="352" customFormat="1" ht="38.25" x14ac:dyDescent="0.2">
      <c r="A1721" s="378" t="s">
        <v>4497</v>
      </c>
      <c r="B1721" s="379"/>
      <c r="C1721" s="378" t="s">
        <v>1123</v>
      </c>
      <c r="D1721" s="381" t="s">
        <v>28</v>
      </c>
      <c r="E1721" s="383">
        <v>7.55</v>
      </c>
      <c r="F1721" s="383">
        <v>2.7</v>
      </c>
      <c r="G1721" s="383">
        <v>10.25</v>
      </c>
    </row>
    <row r="1722" spans="1:7" s="352" customFormat="1" x14ac:dyDescent="0.2">
      <c r="A1722" s="388" t="s">
        <v>4498</v>
      </c>
      <c r="B1722" s="388" t="s">
        <v>4499</v>
      </c>
      <c r="C1722" s="389"/>
      <c r="D1722" s="390"/>
      <c r="E1722" s="391"/>
      <c r="F1722" s="391"/>
      <c r="G1722" s="391"/>
    </row>
    <row r="1723" spans="1:7" s="352" customFormat="1" x14ac:dyDescent="0.2">
      <c r="A1723" s="369" t="s">
        <v>4500</v>
      </c>
      <c r="B1723" s="369" t="s">
        <v>1124</v>
      </c>
      <c r="C1723" s="370"/>
      <c r="D1723" s="392"/>
      <c r="E1723" s="393"/>
      <c r="F1723" s="393"/>
      <c r="G1723" s="393"/>
    </row>
    <row r="1724" spans="1:7" s="352" customFormat="1" ht="25.5" x14ac:dyDescent="0.2">
      <c r="A1724" s="378" t="s">
        <v>4501</v>
      </c>
      <c r="B1724" s="379"/>
      <c r="C1724" s="378" t="s">
        <v>1125</v>
      </c>
      <c r="D1724" s="381" t="s">
        <v>28</v>
      </c>
      <c r="E1724" s="383">
        <v>5.72</v>
      </c>
      <c r="F1724" s="383">
        <v>23.17</v>
      </c>
      <c r="G1724" s="383">
        <v>28.89</v>
      </c>
    </row>
    <row r="1725" spans="1:7" s="352" customFormat="1" x14ac:dyDescent="0.2">
      <c r="A1725" s="378" t="s">
        <v>4502</v>
      </c>
      <c r="B1725" s="379"/>
      <c r="C1725" s="378" t="s">
        <v>1126</v>
      </c>
      <c r="D1725" s="381" t="s">
        <v>28</v>
      </c>
      <c r="E1725" s="383">
        <v>3.3</v>
      </c>
      <c r="F1725" s="383">
        <v>23.17</v>
      </c>
      <c r="G1725" s="383">
        <v>26.47</v>
      </c>
    </row>
    <row r="1726" spans="1:7" s="352" customFormat="1" x14ac:dyDescent="0.2">
      <c r="A1726" s="378" t="s">
        <v>4503</v>
      </c>
      <c r="B1726" s="379"/>
      <c r="C1726" s="378" t="s">
        <v>1127</v>
      </c>
      <c r="D1726" s="381" t="s">
        <v>28</v>
      </c>
      <c r="E1726" s="383">
        <v>4.5199999999999996</v>
      </c>
      <c r="F1726" s="383">
        <v>5.08</v>
      </c>
      <c r="G1726" s="383">
        <v>9.6</v>
      </c>
    </row>
    <row r="1727" spans="1:7" s="352" customFormat="1" ht="25.5" x14ac:dyDescent="0.2">
      <c r="A1727" s="378" t="s">
        <v>4504</v>
      </c>
      <c r="B1727" s="379"/>
      <c r="C1727" s="378" t="s">
        <v>1128</v>
      </c>
      <c r="D1727" s="381" t="s">
        <v>46</v>
      </c>
      <c r="E1727" s="383">
        <v>17.059999999999999</v>
      </c>
      <c r="F1727" s="383">
        <v>15.22</v>
      </c>
      <c r="G1727" s="383">
        <v>32.28</v>
      </c>
    </row>
    <row r="1728" spans="1:7" s="352" customFormat="1" ht="25.5" x14ac:dyDescent="0.2">
      <c r="A1728" s="378" t="s">
        <v>4505</v>
      </c>
      <c r="B1728" s="379"/>
      <c r="C1728" s="378" t="s">
        <v>4506</v>
      </c>
      <c r="D1728" s="381" t="s">
        <v>28</v>
      </c>
      <c r="E1728" s="383">
        <v>5.26</v>
      </c>
      <c r="F1728" s="383">
        <v>5.68</v>
      </c>
      <c r="G1728" s="383">
        <v>10.94</v>
      </c>
    </row>
    <row r="1729" spans="1:7" s="352" customFormat="1" x14ac:dyDescent="0.2">
      <c r="A1729" s="384" t="s">
        <v>4507</v>
      </c>
      <c r="B1729" s="385" t="s">
        <v>1129</v>
      </c>
      <c r="C1729" s="384"/>
      <c r="D1729" s="386"/>
      <c r="E1729" s="387"/>
      <c r="F1729" s="387"/>
      <c r="G1729" s="387"/>
    </row>
    <row r="1730" spans="1:7" s="352" customFormat="1" x14ac:dyDescent="0.2">
      <c r="A1730" s="378" t="s">
        <v>4508</v>
      </c>
      <c r="B1730" s="379"/>
      <c r="C1730" s="378" t="s">
        <v>1130</v>
      </c>
      <c r="D1730" s="381" t="s">
        <v>28</v>
      </c>
      <c r="E1730" s="383">
        <v>1.87</v>
      </c>
      <c r="F1730" s="383">
        <v>7.44</v>
      </c>
      <c r="G1730" s="383">
        <v>9.31</v>
      </c>
    </row>
    <row r="1731" spans="1:7" s="352" customFormat="1" x14ac:dyDescent="0.2">
      <c r="A1731" s="378" t="s">
        <v>4509</v>
      </c>
      <c r="B1731" s="379"/>
      <c r="C1731" s="378" t="s">
        <v>1131</v>
      </c>
      <c r="D1731" s="381" t="s">
        <v>28</v>
      </c>
      <c r="E1731" s="383">
        <v>3.03</v>
      </c>
      <c r="F1731" s="383">
        <v>7.44</v>
      </c>
      <c r="G1731" s="383">
        <v>10.47</v>
      </c>
    </row>
    <row r="1732" spans="1:7" s="352" customFormat="1" x14ac:dyDescent="0.2">
      <c r="A1732" s="378" t="s">
        <v>4510</v>
      </c>
      <c r="B1732" s="379"/>
      <c r="C1732" s="378" t="s">
        <v>1132</v>
      </c>
      <c r="D1732" s="381" t="s">
        <v>28</v>
      </c>
      <c r="E1732" s="383">
        <v>10.17</v>
      </c>
      <c r="F1732" s="383">
        <v>7.44</v>
      </c>
      <c r="G1732" s="383">
        <v>17.61</v>
      </c>
    </row>
    <row r="1733" spans="1:7" s="352" customFormat="1" x14ac:dyDescent="0.2">
      <c r="A1733" s="384" t="s">
        <v>4511</v>
      </c>
      <c r="B1733" s="385" t="s">
        <v>1133</v>
      </c>
      <c r="C1733" s="384"/>
      <c r="D1733" s="386"/>
      <c r="E1733" s="387"/>
      <c r="F1733" s="387"/>
      <c r="G1733" s="387"/>
    </row>
    <row r="1734" spans="1:7" s="352" customFormat="1" x14ac:dyDescent="0.2">
      <c r="A1734" s="378" t="s">
        <v>4512</v>
      </c>
      <c r="B1734" s="379"/>
      <c r="C1734" s="378" t="s">
        <v>1134</v>
      </c>
      <c r="D1734" s="381" t="s">
        <v>28</v>
      </c>
      <c r="E1734" s="383">
        <v>0.57999999999999996</v>
      </c>
      <c r="F1734" s="383">
        <v>7.62</v>
      </c>
      <c r="G1734" s="383">
        <v>8.1999999999999993</v>
      </c>
    </row>
    <row r="1735" spans="1:7" s="352" customFormat="1" x14ac:dyDescent="0.2">
      <c r="A1735" s="378" t="s">
        <v>4513</v>
      </c>
      <c r="B1735" s="379"/>
      <c r="C1735" s="378" t="s">
        <v>1135</v>
      </c>
      <c r="D1735" s="381" t="s">
        <v>28</v>
      </c>
      <c r="E1735" s="383">
        <v>3.61</v>
      </c>
      <c r="F1735" s="383">
        <v>16.07</v>
      </c>
      <c r="G1735" s="383">
        <v>19.68</v>
      </c>
    </row>
    <row r="1736" spans="1:7" s="352" customFormat="1" ht="25.5" x14ac:dyDescent="0.2">
      <c r="A1736" s="378" t="s">
        <v>4514</v>
      </c>
      <c r="B1736" s="379"/>
      <c r="C1736" s="378" t="s">
        <v>1136</v>
      </c>
      <c r="D1736" s="381" t="s">
        <v>28</v>
      </c>
      <c r="E1736" s="383">
        <v>4.9800000000000004</v>
      </c>
      <c r="F1736" s="383">
        <v>13.7</v>
      </c>
      <c r="G1736" s="383">
        <v>18.68</v>
      </c>
    </row>
    <row r="1737" spans="1:7" s="352" customFormat="1" x14ac:dyDescent="0.2">
      <c r="A1737" s="378" t="s">
        <v>4515</v>
      </c>
      <c r="B1737" s="379"/>
      <c r="C1737" s="378" t="s">
        <v>1137</v>
      </c>
      <c r="D1737" s="381" t="s">
        <v>28</v>
      </c>
      <c r="E1737" s="383">
        <v>10.02</v>
      </c>
      <c r="F1737" s="383">
        <v>7.62</v>
      </c>
      <c r="G1737" s="383">
        <v>17.64</v>
      </c>
    </row>
    <row r="1738" spans="1:7" s="352" customFormat="1" x14ac:dyDescent="0.2">
      <c r="A1738" s="378" t="s">
        <v>4516</v>
      </c>
      <c r="B1738" s="379"/>
      <c r="C1738" s="378" t="s">
        <v>1138</v>
      </c>
      <c r="D1738" s="381" t="s">
        <v>28</v>
      </c>
      <c r="E1738" s="383">
        <v>10.44</v>
      </c>
      <c r="F1738" s="383">
        <v>13.02</v>
      </c>
      <c r="G1738" s="383">
        <v>23.46</v>
      </c>
    </row>
    <row r="1739" spans="1:7" s="352" customFormat="1" ht="25.5" x14ac:dyDescent="0.2">
      <c r="A1739" s="378" t="s">
        <v>4517</v>
      </c>
      <c r="B1739" s="379"/>
      <c r="C1739" s="378" t="s">
        <v>1139</v>
      </c>
      <c r="D1739" s="381" t="s">
        <v>28</v>
      </c>
      <c r="E1739" s="383">
        <v>7.53</v>
      </c>
      <c r="F1739" s="383">
        <v>9.4700000000000006</v>
      </c>
      <c r="G1739" s="383">
        <v>17</v>
      </c>
    </row>
    <row r="1740" spans="1:7" ht="38.25" x14ac:dyDescent="0.2">
      <c r="A1740" s="378" t="s">
        <v>4518</v>
      </c>
      <c r="B1740" s="379"/>
      <c r="C1740" s="378" t="s">
        <v>1140</v>
      </c>
      <c r="D1740" s="381" t="s">
        <v>28</v>
      </c>
      <c r="E1740" s="383">
        <v>19.75</v>
      </c>
      <c r="F1740" s="383">
        <v>9.4700000000000006</v>
      </c>
      <c r="G1740" s="383">
        <v>29.22</v>
      </c>
    </row>
    <row r="1741" spans="1:7" s="352" customFormat="1" x14ac:dyDescent="0.2">
      <c r="A1741" s="378" t="s">
        <v>4519</v>
      </c>
      <c r="B1741" s="379"/>
      <c r="C1741" s="378" t="s">
        <v>1141</v>
      </c>
      <c r="D1741" s="381" t="s">
        <v>28</v>
      </c>
      <c r="E1741" s="383">
        <v>15.54</v>
      </c>
      <c r="F1741" s="383">
        <v>13.02</v>
      </c>
      <c r="G1741" s="383">
        <v>28.56</v>
      </c>
    </row>
    <row r="1742" spans="1:7" s="352" customFormat="1" x14ac:dyDescent="0.2">
      <c r="A1742" s="384" t="s">
        <v>4520</v>
      </c>
      <c r="B1742" s="385" t="s">
        <v>1142</v>
      </c>
      <c r="C1742" s="384"/>
      <c r="D1742" s="386"/>
      <c r="E1742" s="387"/>
      <c r="F1742" s="387"/>
      <c r="G1742" s="387"/>
    </row>
    <row r="1743" spans="1:7" s="352" customFormat="1" x14ac:dyDescent="0.2">
      <c r="A1743" s="378" t="s">
        <v>4521</v>
      </c>
      <c r="B1743" s="379"/>
      <c r="C1743" s="378" t="s">
        <v>1143</v>
      </c>
      <c r="D1743" s="381" t="s">
        <v>28</v>
      </c>
      <c r="E1743" s="383">
        <v>5.09</v>
      </c>
      <c r="F1743" s="383">
        <v>9.4700000000000006</v>
      </c>
      <c r="G1743" s="383">
        <v>14.56</v>
      </c>
    </row>
    <row r="1744" spans="1:7" s="352" customFormat="1" ht="25.5" x14ac:dyDescent="0.2">
      <c r="A1744" s="378" t="s">
        <v>4522</v>
      </c>
      <c r="B1744" s="379"/>
      <c r="C1744" s="378" t="s">
        <v>1144</v>
      </c>
      <c r="D1744" s="381" t="s">
        <v>28</v>
      </c>
      <c r="E1744" s="383">
        <v>9.66</v>
      </c>
      <c r="F1744" s="383">
        <v>13.87</v>
      </c>
      <c r="G1744" s="383">
        <v>23.53</v>
      </c>
    </row>
    <row r="1745" spans="1:7" s="352" customFormat="1" ht="25.5" x14ac:dyDescent="0.2">
      <c r="A1745" s="378" t="s">
        <v>4523</v>
      </c>
      <c r="B1745" s="379"/>
      <c r="C1745" s="378" t="s">
        <v>1145</v>
      </c>
      <c r="D1745" s="381" t="s">
        <v>46</v>
      </c>
      <c r="E1745" s="383">
        <v>1.87</v>
      </c>
      <c r="F1745" s="383">
        <v>1.69</v>
      </c>
      <c r="G1745" s="383">
        <v>3.56</v>
      </c>
    </row>
    <row r="1746" spans="1:7" s="352" customFormat="1" x14ac:dyDescent="0.2">
      <c r="A1746" s="378" t="s">
        <v>4524</v>
      </c>
      <c r="B1746" s="379"/>
      <c r="C1746" s="378" t="s">
        <v>1146</v>
      </c>
      <c r="D1746" s="381" t="s">
        <v>28</v>
      </c>
      <c r="E1746" s="383">
        <v>5.53</v>
      </c>
      <c r="F1746" s="383">
        <v>10.82</v>
      </c>
      <c r="G1746" s="383">
        <v>16.350000000000001</v>
      </c>
    </row>
    <row r="1747" spans="1:7" s="352" customFormat="1" ht="25.5" x14ac:dyDescent="0.2">
      <c r="A1747" s="378" t="s">
        <v>4525</v>
      </c>
      <c r="B1747" s="379"/>
      <c r="C1747" s="378" t="s">
        <v>1147</v>
      </c>
      <c r="D1747" s="381" t="s">
        <v>46</v>
      </c>
      <c r="E1747" s="383">
        <v>1.46</v>
      </c>
      <c r="F1747" s="383">
        <v>1.35</v>
      </c>
      <c r="G1747" s="383">
        <v>2.81</v>
      </c>
    </row>
    <row r="1748" spans="1:7" x14ac:dyDescent="0.2">
      <c r="A1748" s="384" t="s">
        <v>4526</v>
      </c>
      <c r="B1748" s="385" t="s">
        <v>1148</v>
      </c>
      <c r="C1748" s="384"/>
      <c r="D1748" s="386"/>
      <c r="E1748" s="387"/>
      <c r="F1748" s="387"/>
      <c r="G1748" s="387"/>
    </row>
    <row r="1749" spans="1:7" s="352" customFormat="1" x14ac:dyDescent="0.2">
      <c r="A1749" s="378" t="s">
        <v>4527</v>
      </c>
      <c r="B1749" s="379"/>
      <c r="C1749" s="378" t="s">
        <v>1149</v>
      </c>
      <c r="D1749" s="381" t="s">
        <v>28</v>
      </c>
      <c r="E1749" s="383">
        <v>2.64</v>
      </c>
      <c r="F1749" s="383">
        <v>13.02</v>
      </c>
      <c r="G1749" s="383">
        <v>15.66</v>
      </c>
    </row>
    <row r="1750" spans="1:7" s="352" customFormat="1" x14ac:dyDescent="0.2">
      <c r="A1750" s="384" t="s">
        <v>4528</v>
      </c>
      <c r="B1750" s="385" t="s">
        <v>1150</v>
      </c>
      <c r="C1750" s="384"/>
      <c r="D1750" s="386"/>
      <c r="E1750" s="387"/>
      <c r="F1750" s="387"/>
      <c r="G1750" s="387"/>
    </row>
    <row r="1751" spans="1:7" s="352" customFormat="1" x14ac:dyDescent="0.2">
      <c r="A1751" s="378" t="s">
        <v>7172</v>
      </c>
      <c r="B1751" s="379"/>
      <c r="C1751" s="378" t="s">
        <v>7173</v>
      </c>
      <c r="D1751" s="381" t="s">
        <v>28</v>
      </c>
      <c r="E1751" s="383">
        <v>6.88</v>
      </c>
      <c r="F1751" s="383">
        <v>24.34</v>
      </c>
      <c r="G1751" s="383">
        <v>31.22</v>
      </c>
    </row>
    <row r="1752" spans="1:7" s="352" customFormat="1" ht="25.5" x14ac:dyDescent="0.2">
      <c r="A1752" s="378" t="s">
        <v>4529</v>
      </c>
      <c r="B1752" s="379"/>
      <c r="C1752" s="378" t="s">
        <v>1151</v>
      </c>
      <c r="D1752" s="381" t="s">
        <v>189</v>
      </c>
      <c r="E1752" s="383">
        <v>4.26</v>
      </c>
      <c r="F1752" s="383">
        <v>0</v>
      </c>
      <c r="G1752" s="383">
        <v>4.26</v>
      </c>
    </row>
    <row r="1753" spans="1:7" s="352" customFormat="1" ht="25.5" x14ac:dyDescent="0.2">
      <c r="A1753" s="378" t="s">
        <v>4530</v>
      </c>
      <c r="B1753" s="379"/>
      <c r="C1753" s="378" t="s">
        <v>1152</v>
      </c>
      <c r="D1753" s="381" t="s">
        <v>189</v>
      </c>
      <c r="E1753" s="383">
        <v>2.77</v>
      </c>
      <c r="F1753" s="383">
        <v>0</v>
      </c>
      <c r="G1753" s="383">
        <v>2.77</v>
      </c>
    </row>
    <row r="1754" spans="1:7" s="397" customFormat="1" ht="51" x14ac:dyDescent="0.2">
      <c r="A1754" s="378" t="s">
        <v>8447</v>
      </c>
      <c r="B1754" s="379"/>
      <c r="C1754" s="378" t="s">
        <v>8448</v>
      </c>
      <c r="D1754" s="381" t="s">
        <v>28</v>
      </c>
      <c r="E1754" s="383">
        <v>67.849999999999994</v>
      </c>
      <c r="F1754" s="383">
        <v>124.29</v>
      </c>
      <c r="G1754" s="383">
        <v>192.14</v>
      </c>
    </row>
    <row r="1755" spans="1:7" s="397" customFormat="1" ht="51" x14ac:dyDescent="0.2">
      <c r="A1755" s="378" t="s">
        <v>8449</v>
      </c>
      <c r="B1755" s="379"/>
      <c r="C1755" s="378" t="s">
        <v>8450</v>
      </c>
      <c r="D1755" s="381" t="s">
        <v>28</v>
      </c>
      <c r="E1755" s="383">
        <v>304.02999999999997</v>
      </c>
      <c r="F1755" s="383">
        <v>144.06</v>
      </c>
      <c r="G1755" s="383">
        <v>448.09</v>
      </c>
    </row>
    <row r="1756" spans="1:7" x14ac:dyDescent="0.2">
      <c r="A1756" s="384" t="s">
        <v>4531</v>
      </c>
      <c r="B1756" s="385" t="s">
        <v>1153</v>
      </c>
      <c r="C1756" s="384"/>
      <c r="D1756" s="386"/>
      <c r="E1756" s="387"/>
      <c r="F1756" s="387"/>
      <c r="G1756" s="387"/>
    </row>
    <row r="1757" spans="1:7" s="352" customFormat="1" x14ac:dyDescent="0.2">
      <c r="A1757" s="378" t="s">
        <v>4532</v>
      </c>
      <c r="B1757" s="379"/>
      <c r="C1757" s="378" t="s">
        <v>1154</v>
      </c>
      <c r="D1757" s="381" t="s">
        <v>46</v>
      </c>
      <c r="E1757" s="383">
        <v>1.1599999999999999</v>
      </c>
      <c r="F1757" s="383">
        <v>0.98</v>
      </c>
      <c r="G1757" s="383">
        <v>2.14</v>
      </c>
    </row>
    <row r="1758" spans="1:7" s="352" customFormat="1" x14ac:dyDescent="0.2">
      <c r="A1758" s="384" t="s">
        <v>4533</v>
      </c>
      <c r="B1758" s="385" t="s">
        <v>1155</v>
      </c>
      <c r="C1758" s="384"/>
      <c r="D1758" s="386"/>
      <c r="E1758" s="387"/>
      <c r="F1758" s="387"/>
      <c r="G1758" s="387"/>
    </row>
    <row r="1759" spans="1:7" s="352" customFormat="1" ht="25.5" x14ac:dyDescent="0.2">
      <c r="A1759" s="378" t="s">
        <v>4534</v>
      </c>
      <c r="B1759" s="379"/>
      <c r="C1759" s="378" t="s">
        <v>1156</v>
      </c>
      <c r="D1759" s="381" t="s">
        <v>28</v>
      </c>
      <c r="E1759" s="383">
        <v>4.28</v>
      </c>
      <c r="F1759" s="383">
        <v>13.02</v>
      </c>
      <c r="G1759" s="383">
        <v>17.3</v>
      </c>
    </row>
    <row r="1760" spans="1:7" s="352" customFormat="1" x14ac:dyDescent="0.2">
      <c r="A1760" s="378" t="s">
        <v>4535</v>
      </c>
      <c r="B1760" s="379"/>
      <c r="C1760" s="378" t="s">
        <v>1157</v>
      </c>
      <c r="D1760" s="381" t="s">
        <v>28</v>
      </c>
      <c r="E1760" s="383">
        <v>5.51</v>
      </c>
      <c r="F1760" s="383">
        <v>13.02</v>
      </c>
      <c r="G1760" s="383">
        <v>18.53</v>
      </c>
    </row>
    <row r="1761" spans="1:7" s="352" customFormat="1" ht="25.5" x14ac:dyDescent="0.2">
      <c r="A1761" s="378" t="s">
        <v>4536</v>
      </c>
      <c r="B1761" s="379"/>
      <c r="C1761" s="378" t="s">
        <v>1158</v>
      </c>
      <c r="D1761" s="381" t="s">
        <v>28</v>
      </c>
      <c r="E1761" s="383">
        <v>6.69</v>
      </c>
      <c r="F1761" s="383">
        <v>13.02</v>
      </c>
      <c r="G1761" s="383">
        <v>19.71</v>
      </c>
    </row>
    <row r="1762" spans="1:7" s="352" customFormat="1" ht="25.5" x14ac:dyDescent="0.2">
      <c r="A1762" s="378" t="s">
        <v>7486</v>
      </c>
      <c r="B1762" s="379"/>
      <c r="C1762" s="378" t="s">
        <v>7487</v>
      </c>
      <c r="D1762" s="381" t="s">
        <v>28</v>
      </c>
      <c r="E1762" s="383">
        <v>8.33</v>
      </c>
      <c r="F1762" s="383">
        <v>13.02</v>
      </c>
      <c r="G1762" s="383">
        <v>21.35</v>
      </c>
    </row>
    <row r="1763" spans="1:7" s="352" customFormat="1" x14ac:dyDescent="0.2">
      <c r="A1763" s="378" t="s">
        <v>4537</v>
      </c>
      <c r="B1763" s="379"/>
      <c r="C1763" s="378" t="s">
        <v>1159</v>
      </c>
      <c r="D1763" s="381" t="s">
        <v>28</v>
      </c>
      <c r="E1763" s="383">
        <v>6.41</v>
      </c>
      <c r="F1763" s="383">
        <v>13.02</v>
      </c>
      <c r="G1763" s="383">
        <v>19.43</v>
      </c>
    </row>
    <row r="1764" spans="1:7" x14ac:dyDescent="0.2">
      <c r="A1764" s="378" t="s">
        <v>4538</v>
      </c>
      <c r="B1764" s="379"/>
      <c r="C1764" s="378" t="s">
        <v>1160</v>
      </c>
      <c r="D1764" s="381" t="s">
        <v>28</v>
      </c>
      <c r="E1764" s="383">
        <v>39.94</v>
      </c>
      <c r="F1764" s="383">
        <v>27.39</v>
      </c>
      <c r="G1764" s="383">
        <v>67.33</v>
      </c>
    </row>
    <row r="1765" spans="1:7" s="352" customFormat="1" x14ac:dyDescent="0.2">
      <c r="A1765" s="378" t="s">
        <v>4539</v>
      </c>
      <c r="B1765" s="379"/>
      <c r="C1765" s="378" t="s">
        <v>1161</v>
      </c>
      <c r="D1765" s="381" t="s">
        <v>28</v>
      </c>
      <c r="E1765" s="383">
        <v>13.15</v>
      </c>
      <c r="F1765" s="383">
        <v>13.02</v>
      </c>
      <c r="G1765" s="383">
        <v>26.17</v>
      </c>
    </row>
    <row r="1766" spans="1:7" s="352" customFormat="1" ht="25.5" x14ac:dyDescent="0.2">
      <c r="A1766" s="378" t="s">
        <v>4540</v>
      </c>
      <c r="B1766" s="379"/>
      <c r="C1766" s="378" t="s">
        <v>1162</v>
      </c>
      <c r="D1766" s="381" t="s">
        <v>28</v>
      </c>
      <c r="E1766" s="383">
        <v>9.6199999999999992</v>
      </c>
      <c r="F1766" s="383">
        <v>18.260000000000002</v>
      </c>
      <c r="G1766" s="383">
        <v>27.88</v>
      </c>
    </row>
    <row r="1767" spans="1:7" s="352" customFormat="1" ht="51" x14ac:dyDescent="0.2">
      <c r="A1767" s="378" t="s">
        <v>4541</v>
      </c>
      <c r="B1767" s="379"/>
      <c r="C1767" s="378" t="s">
        <v>7488</v>
      </c>
      <c r="D1767" s="381" t="s">
        <v>28</v>
      </c>
      <c r="E1767" s="383">
        <v>203</v>
      </c>
      <c r="F1767" s="383">
        <v>0</v>
      </c>
      <c r="G1767" s="383">
        <v>203</v>
      </c>
    </row>
    <row r="1768" spans="1:7" s="352" customFormat="1" ht="51" x14ac:dyDescent="0.2">
      <c r="A1768" s="378" t="s">
        <v>4542</v>
      </c>
      <c r="B1768" s="379"/>
      <c r="C1768" s="378" t="s">
        <v>4543</v>
      </c>
      <c r="D1768" s="381" t="s">
        <v>28</v>
      </c>
      <c r="E1768" s="383">
        <v>402.5</v>
      </c>
      <c r="F1768" s="383">
        <v>0</v>
      </c>
      <c r="G1768" s="383">
        <v>402.5</v>
      </c>
    </row>
    <row r="1769" spans="1:7" x14ac:dyDescent="0.2">
      <c r="A1769" s="384" t="s">
        <v>4544</v>
      </c>
      <c r="B1769" s="385" t="s">
        <v>1163</v>
      </c>
      <c r="C1769" s="384"/>
      <c r="D1769" s="386"/>
      <c r="E1769" s="387"/>
      <c r="F1769" s="387"/>
      <c r="G1769" s="387"/>
    </row>
    <row r="1770" spans="1:7" ht="25.5" x14ac:dyDescent="0.2">
      <c r="A1770" s="378" t="s">
        <v>8308</v>
      </c>
      <c r="B1770" s="379"/>
      <c r="C1770" s="378" t="s">
        <v>8309</v>
      </c>
      <c r="D1770" s="381" t="s">
        <v>28</v>
      </c>
      <c r="E1770" s="383">
        <v>10.49</v>
      </c>
      <c r="F1770" s="383">
        <v>18.260000000000002</v>
      </c>
      <c r="G1770" s="383">
        <v>28.75</v>
      </c>
    </row>
    <row r="1771" spans="1:7" s="352" customFormat="1" x14ac:dyDescent="0.2">
      <c r="A1771" s="384" t="s">
        <v>4545</v>
      </c>
      <c r="B1771" s="385" t="s">
        <v>1164</v>
      </c>
      <c r="C1771" s="384"/>
      <c r="D1771" s="386"/>
      <c r="E1771" s="387"/>
      <c r="F1771" s="387"/>
      <c r="G1771" s="387"/>
    </row>
    <row r="1772" spans="1:7" s="352" customFormat="1" ht="25.5" x14ac:dyDescent="0.2">
      <c r="A1772" s="378" t="s">
        <v>7489</v>
      </c>
      <c r="B1772" s="379"/>
      <c r="C1772" s="378" t="s">
        <v>7490</v>
      </c>
      <c r="D1772" s="381" t="s">
        <v>28</v>
      </c>
      <c r="E1772" s="383">
        <v>10.75</v>
      </c>
      <c r="F1772" s="383">
        <v>18.260000000000002</v>
      </c>
      <c r="G1772" s="383">
        <v>29.01</v>
      </c>
    </row>
    <row r="1773" spans="1:7" s="352" customFormat="1" x14ac:dyDescent="0.2">
      <c r="A1773" s="388" t="s">
        <v>4546</v>
      </c>
      <c r="B1773" s="388" t="s">
        <v>4547</v>
      </c>
      <c r="C1773" s="389"/>
      <c r="D1773" s="390"/>
      <c r="E1773" s="391"/>
      <c r="F1773" s="391"/>
      <c r="G1773" s="391"/>
    </row>
    <row r="1774" spans="1:7" s="352" customFormat="1" x14ac:dyDescent="0.2">
      <c r="A1774" s="369" t="s">
        <v>4548</v>
      </c>
      <c r="B1774" s="369" t="s">
        <v>1165</v>
      </c>
      <c r="C1774" s="370"/>
      <c r="D1774" s="392"/>
      <c r="E1774" s="393"/>
      <c r="F1774" s="393"/>
      <c r="G1774" s="393"/>
    </row>
    <row r="1775" spans="1:7" s="352" customFormat="1" x14ac:dyDescent="0.2">
      <c r="A1775" s="378" t="s">
        <v>4549</v>
      </c>
      <c r="B1775" s="379"/>
      <c r="C1775" s="378" t="s">
        <v>1166</v>
      </c>
      <c r="D1775" s="381" t="s">
        <v>53</v>
      </c>
      <c r="E1775" s="383">
        <v>98.02</v>
      </c>
      <c r="F1775" s="383">
        <v>33.75</v>
      </c>
      <c r="G1775" s="383">
        <v>131.77000000000001</v>
      </c>
    </row>
    <row r="1776" spans="1:7" ht="25.5" x14ac:dyDescent="0.2">
      <c r="A1776" s="378" t="s">
        <v>4550</v>
      </c>
      <c r="B1776" s="379"/>
      <c r="C1776" s="378" t="s">
        <v>1167</v>
      </c>
      <c r="D1776" s="381" t="s">
        <v>28</v>
      </c>
      <c r="E1776" s="383">
        <v>0</v>
      </c>
      <c r="F1776" s="383">
        <v>1.35</v>
      </c>
      <c r="G1776" s="383">
        <v>1.35</v>
      </c>
    </row>
    <row r="1777" spans="1:7" s="352" customFormat="1" x14ac:dyDescent="0.2">
      <c r="A1777" s="384" t="s">
        <v>4551</v>
      </c>
      <c r="B1777" s="385" t="s">
        <v>1168</v>
      </c>
      <c r="C1777" s="384"/>
      <c r="D1777" s="386"/>
      <c r="E1777" s="387"/>
      <c r="F1777" s="387"/>
      <c r="G1777" s="387"/>
    </row>
    <row r="1778" spans="1:7" s="352" customFormat="1" ht="25.5" x14ac:dyDescent="0.2">
      <c r="A1778" s="378" t="s">
        <v>4552</v>
      </c>
      <c r="B1778" s="379"/>
      <c r="C1778" s="378" t="s">
        <v>1169</v>
      </c>
      <c r="D1778" s="381" t="s">
        <v>28</v>
      </c>
      <c r="E1778" s="383">
        <v>6.24</v>
      </c>
      <c r="F1778" s="383">
        <v>2.27</v>
      </c>
      <c r="G1778" s="383">
        <v>8.51</v>
      </c>
    </row>
    <row r="1779" spans="1:7" s="352" customFormat="1" ht="25.5" x14ac:dyDescent="0.2">
      <c r="A1779" s="378" t="s">
        <v>4553</v>
      </c>
      <c r="B1779" s="379"/>
      <c r="C1779" s="378" t="s">
        <v>1170</v>
      </c>
      <c r="D1779" s="381" t="s">
        <v>28</v>
      </c>
      <c r="E1779" s="383">
        <v>5.86</v>
      </c>
      <c r="F1779" s="383">
        <v>3.41</v>
      </c>
      <c r="G1779" s="383">
        <v>9.27</v>
      </c>
    </row>
    <row r="1780" spans="1:7" ht="25.5" x14ac:dyDescent="0.2">
      <c r="A1780" s="378" t="s">
        <v>4554</v>
      </c>
      <c r="B1780" s="379"/>
      <c r="C1780" s="378" t="s">
        <v>1171</v>
      </c>
      <c r="D1780" s="381" t="s">
        <v>28</v>
      </c>
      <c r="E1780" s="383">
        <v>49.94</v>
      </c>
      <c r="F1780" s="383">
        <v>4.3499999999999996</v>
      </c>
      <c r="G1780" s="383">
        <v>54.29</v>
      </c>
    </row>
    <row r="1781" spans="1:7" s="352" customFormat="1" ht="25.5" x14ac:dyDescent="0.2">
      <c r="A1781" s="378" t="s">
        <v>4555</v>
      </c>
      <c r="B1781" s="379"/>
      <c r="C1781" s="378" t="s">
        <v>1172</v>
      </c>
      <c r="D1781" s="381" t="s">
        <v>28</v>
      </c>
      <c r="E1781" s="383">
        <v>7.72</v>
      </c>
      <c r="F1781" s="383">
        <v>3.41</v>
      </c>
      <c r="G1781" s="383">
        <v>11.13</v>
      </c>
    </row>
    <row r="1782" spans="1:7" s="352" customFormat="1" ht="25.5" x14ac:dyDescent="0.2">
      <c r="A1782" s="378" t="s">
        <v>4556</v>
      </c>
      <c r="B1782" s="379"/>
      <c r="C1782" s="378" t="s">
        <v>1173</v>
      </c>
      <c r="D1782" s="381" t="s">
        <v>28</v>
      </c>
      <c r="E1782" s="383">
        <v>28.34</v>
      </c>
      <c r="F1782" s="383">
        <v>4.3499999999999996</v>
      </c>
      <c r="G1782" s="383">
        <v>32.69</v>
      </c>
    </row>
    <row r="1783" spans="1:7" s="352" customFormat="1" ht="25.5" x14ac:dyDescent="0.2">
      <c r="A1783" s="378" t="s">
        <v>4557</v>
      </c>
      <c r="B1783" s="379"/>
      <c r="C1783" s="378" t="s">
        <v>1174</v>
      </c>
      <c r="D1783" s="381" t="s">
        <v>28</v>
      </c>
      <c r="E1783" s="383">
        <v>5.44</v>
      </c>
      <c r="F1783" s="383">
        <v>3.41</v>
      </c>
      <c r="G1783" s="383">
        <v>8.85</v>
      </c>
    </row>
    <row r="1784" spans="1:7" s="352" customFormat="1" ht="25.5" x14ac:dyDescent="0.2">
      <c r="A1784" s="378" t="s">
        <v>4558</v>
      </c>
      <c r="B1784" s="379"/>
      <c r="C1784" s="378" t="s">
        <v>1175</v>
      </c>
      <c r="D1784" s="381" t="s">
        <v>28</v>
      </c>
      <c r="E1784" s="383">
        <v>30.92</v>
      </c>
      <c r="F1784" s="383">
        <v>4.3499999999999996</v>
      </c>
      <c r="G1784" s="383">
        <v>35.270000000000003</v>
      </c>
    </row>
    <row r="1785" spans="1:7" s="352" customFormat="1" ht="25.5" x14ac:dyDescent="0.2">
      <c r="A1785" s="378" t="s">
        <v>4559</v>
      </c>
      <c r="B1785" s="379"/>
      <c r="C1785" s="378" t="s">
        <v>1176</v>
      </c>
      <c r="D1785" s="381" t="s">
        <v>28</v>
      </c>
      <c r="E1785" s="383">
        <v>5.44</v>
      </c>
      <c r="F1785" s="383">
        <v>0</v>
      </c>
      <c r="G1785" s="383">
        <v>5.44</v>
      </c>
    </row>
    <row r="1786" spans="1:7" s="352" customFormat="1" x14ac:dyDescent="0.2">
      <c r="A1786" s="384" t="s">
        <v>4560</v>
      </c>
      <c r="B1786" s="385" t="s">
        <v>1177</v>
      </c>
      <c r="C1786" s="384"/>
      <c r="D1786" s="386"/>
      <c r="E1786" s="387"/>
      <c r="F1786" s="387"/>
      <c r="G1786" s="387"/>
    </row>
    <row r="1787" spans="1:7" s="352" customFormat="1" x14ac:dyDescent="0.2">
      <c r="A1787" s="378" t="s">
        <v>4561</v>
      </c>
      <c r="B1787" s="379"/>
      <c r="C1787" s="378" t="s">
        <v>1178</v>
      </c>
      <c r="D1787" s="381" t="s">
        <v>6</v>
      </c>
      <c r="E1787" s="383">
        <v>26.89</v>
      </c>
      <c r="F1787" s="383">
        <v>2.5</v>
      </c>
      <c r="G1787" s="383">
        <v>29.39</v>
      </c>
    </row>
    <row r="1788" spans="1:7" s="352" customFormat="1" x14ac:dyDescent="0.2">
      <c r="A1788" s="378" t="s">
        <v>4562</v>
      </c>
      <c r="B1788" s="379"/>
      <c r="C1788" s="378" t="s">
        <v>1179</v>
      </c>
      <c r="D1788" s="381" t="s">
        <v>6</v>
      </c>
      <c r="E1788" s="383">
        <v>23.24</v>
      </c>
      <c r="F1788" s="383">
        <v>2.5</v>
      </c>
      <c r="G1788" s="383">
        <v>25.74</v>
      </c>
    </row>
    <row r="1789" spans="1:7" x14ac:dyDescent="0.2">
      <c r="A1789" s="378" t="s">
        <v>4563</v>
      </c>
      <c r="B1789" s="379"/>
      <c r="C1789" s="378" t="s">
        <v>1180</v>
      </c>
      <c r="D1789" s="381" t="s">
        <v>6</v>
      </c>
      <c r="E1789" s="383">
        <v>21.26</v>
      </c>
      <c r="F1789" s="383">
        <v>2.5</v>
      </c>
      <c r="G1789" s="383">
        <v>23.76</v>
      </c>
    </row>
    <row r="1790" spans="1:7" s="352" customFormat="1" x14ac:dyDescent="0.2">
      <c r="A1790" s="378" t="s">
        <v>4564</v>
      </c>
      <c r="B1790" s="379"/>
      <c r="C1790" s="378" t="s">
        <v>1181</v>
      </c>
      <c r="D1790" s="381" t="s">
        <v>6</v>
      </c>
      <c r="E1790" s="383">
        <v>28.77</v>
      </c>
      <c r="F1790" s="383">
        <v>2.5</v>
      </c>
      <c r="G1790" s="383">
        <v>31.27</v>
      </c>
    </row>
    <row r="1791" spans="1:7" s="352" customFormat="1" x14ac:dyDescent="0.2">
      <c r="A1791" s="384" t="s">
        <v>4565</v>
      </c>
      <c r="B1791" s="385" t="s">
        <v>1182</v>
      </c>
      <c r="C1791" s="384"/>
      <c r="D1791" s="386"/>
      <c r="E1791" s="387"/>
      <c r="F1791" s="387"/>
      <c r="G1791" s="387"/>
    </row>
    <row r="1792" spans="1:7" s="352" customFormat="1" ht="25.5" x14ac:dyDescent="0.2">
      <c r="A1792" s="378" t="s">
        <v>4566</v>
      </c>
      <c r="B1792" s="379"/>
      <c r="C1792" s="378" t="s">
        <v>1183</v>
      </c>
      <c r="D1792" s="381" t="s">
        <v>6</v>
      </c>
      <c r="E1792" s="383">
        <v>58.06</v>
      </c>
      <c r="F1792" s="383">
        <v>21.72</v>
      </c>
      <c r="G1792" s="383">
        <v>79.78</v>
      </c>
    </row>
    <row r="1793" spans="1:7" s="352" customFormat="1" ht="25.5" x14ac:dyDescent="0.2">
      <c r="A1793" s="378" t="s">
        <v>4567</v>
      </c>
      <c r="B1793" s="379"/>
      <c r="C1793" s="378" t="s">
        <v>1184</v>
      </c>
      <c r="D1793" s="381" t="s">
        <v>6</v>
      </c>
      <c r="E1793" s="383">
        <v>55.48</v>
      </c>
      <c r="F1793" s="383">
        <v>21.72</v>
      </c>
      <c r="G1793" s="383">
        <v>77.2</v>
      </c>
    </row>
    <row r="1794" spans="1:7" s="352" customFormat="1" ht="25.5" x14ac:dyDescent="0.2">
      <c r="A1794" s="378" t="s">
        <v>4568</v>
      </c>
      <c r="B1794" s="379"/>
      <c r="C1794" s="378" t="s">
        <v>1185</v>
      </c>
      <c r="D1794" s="381" t="s">
        <v>6</v>
      </c>
      <c r="E1794" s="383">
        <v>63.09</v>
      </c>
      <c r="F1794" s="383">
        <v>21.72</v>
      </c>
      <c r="G1794" s="383">
        <v>84.81</v>
      </c>
    </row>
    <row r="1795" spans="1:7" ht="25.5" x14ac:dyDescent="0.2">
      <c r="A1795" s="378" t="s">
        <v>7491</v>
      </c>
      <c r="B1795" s="379"/>
      <c r="C1795" s="378" t="s">
        <v>8451</v>
      </c>
      <c r="D1795" s="381" t="s">
        <v>6</v>
      </c>
      <c r="E1795" s="383">
        <v>128.09</v>
      </c>
      <c r="F1795" s="383">
        <v>2.4500000000000002</v>
      </c>
      <c r="G1795" s="383">
        <v>130.54</v>
      </c>
    </row>
    <row r="1796" spans="1:7" s="352" customFormat="1" ht="25.5" x14ac:dyDescent="0.2">
      <c r="A1796" s="378" t="s">
        <v>7492</v>
      </c>
      <c r="B1796" s="379"/>
      <c r="C1796" s="378" t="s">
        <v>8310</v>
      </c>
      <c r="D1796" s="381" t="s">
        <v>6</v>
      </c>
      <c r="E1796" s="383">
        <v>59.49</v>
      </c>
      <c r="F1796" s="383">
        <v>2.4500000000000002</v>
      </c>
      <c r="G1796" s="383">
        <v>61.94</v>
      </c>
    </row>
    <row r="1797" spans="1:7" x14ac:dyDescent="0.2">
      <c r="A1797" s="378" t="s">
        <v>4569</v>
      </c>
      <c r="B1797" s="379"/>
      <c r="C1797" s="378" t="s">
        <v>4570</v>
      </c>
      <c r="D1797" s="381" t="s">
        <v>6</v>
      </c>
      <c r="E1797" s="383">
        <v>79.03</v>
      </c>
      <c r="F1797" s="383">
        <v>21.72</v>
      </c>
      <c r="G1797" s="383">
        <v>100.75</v>
      </c>
    </row>
    <row r="1798" spans="1:7" s="352" customFormat="1" ht="25.5" x14ac:dyDescent="0.2">
      <c r="A1798" s="378" t="s">
        <v>4571</v>
      </c>
      <c r="B1798" s="379"/>
      <c r="C1798" s="378" t="s">
        <v>1186</v>
      </c>
      <c r="D1798" s="381" t="s">
        <v>6</v>
      </c>
      <c r="E1798" s="383">
        <v>187.33</v>
      </c>
      <c r="F1798" s="383">
        <v>21.72</v>
      </c>
      <c r="G1798" s="383">
        <v>209.05</v>
      </c>
    </row>
    <row r="1799" spans="1:7" s="352" customFormat="1" ht="25.5" x14ac:dyDescent="0.2">
      <c r="A1799" s="378" t="s">
        <v>4572</v>
      </c>
      <c r="B1799" s="379"/>
      <c r="C1799" s="378" t="s">
        <v>1187</v>
      </c>
      <c r="D1799" s="381" t="s">
        <v>6</v>
      </c>
      <c r="E1799" s="383">
        <v>38.75</v>
      </c>
      <c r="F1799" s="383">
        <v>21.72</v>
      </c>
      <c r="G1799" s="383">
        <v>60.47</v>
      </c>
    </row>
    <row r="1800" spans="1:7" s="352" customFormat="1" x14ac:dyDescent="0.2">
      <c r="A1800" s="384" t="s">
        <v>4573</v>
      </c>
      <c r="B1800" s="385" t="s">
        <v>1188</v>
      </c>
      <c r="C1800" s="384"/>
      <c r="D1800" s="386"/>
      <c r="E1800" s="387"/>
      <c r="F1800" s="387"/>
      <c r="G1800" s="387"/>
    </row>
    <row r="1801" spans="1:7" s="352" customFormat="1" ht="25.5" x14ac:dyDescent="0.2">
      <c r="A1801" s="378" t="s">
        <v>4574</v>
      </c>
      <c r="B1801" s="379"/>
      <c r="C1801" s="378" t="s">
        <v>1189</v>
      </c>
      <c r="D1801" s="381" t="s">
        <v>46</v>
      </c>
      <c r="E1801" s="383">
        <v>30.26</v>
      </c>
      <c r="F1801" s="383">
        <v>21.72</v>
      </c>
      <c r="G1801" s="383">
        <v>51.98</v>
      </c>
    </row>
    <row r="1802" spans="1:7" s="352" customFormat="1" ht="25.5" x14ac:dyDescent="0.2">
      <c r="A1802" s="378" t="s">
        <v>4575</v>
      </c>
      <c r="B1802" s="379"/>
      <c r="C1802" s="378" t="s">
        <v>1190</v>
      </c>
      <c r="D1802" s="381" t="s">
        <v>46</v>
      </c>
      <c r="E1802" s="383">
        <v>16.87</v>
      </c>
      <c r="F1802" s="383">
        <v>21.72</v>
      </c>
      <c r="G1802" s="383">
        <v>38.590000000000003</v>
      </c>
    </row>
    <row r="1803" spans="1:7" ht="25.5" x14ac:dyDescent="0.2">
      <c r="A1803" s="378" t="s">
        <v>4576</v>
      </c>
      <c r="B1803" s="379"/>
      <c r="C1803" s="378" t="s">
        <v>1191</v>
      </c>
      <c r="D1803" s="381" t="s">
        <v>46</v>
      </c>
      <c r="E1803" s="383">
        <v>22.57</v>
      </c>
      <c r="F1803" s="383">
        <v>21.72</v>
      </c>
      <c r="G1803" s="383">
        <v>44.29</v>
      </c>
    </row>
    <row r="1804" spans="1:7" s="352" customFormat="1" ht="25.5" x14ac:dyDescent="0.2">
      <c r="A1804" s="378" t="s">
        <v>4577</v>
      </c>
      <c r="B1804" s="379"/>
      <c r="C1804" s="378" t="s">
        <v>8311</v>
      </c>
      <c r="D1804" s="381" t="s">
        <v>46</v>
      </c>
      <c r="E1804" s="383">
        <v>23.94</v>
      </c>
      <c r="F1804" s="383">
        <v>21.72</v>
      </c>
      <c r="G1804" s="383">
        <v>45.66</v>
      </c>
    </row>
    <row r="1805" spans="1:7" ht="38.25" x14ac:dyDescent="0.2">
      <c r="A1805" s="378" t="s">
        <v>4578</v>
      </c>
      <c r="B1805" s="379"/>
      <c r="C1805" s="378" t="s">
        <v>1192</v>
      </c>
      <c r="D1805" s="381" t="s">
        <v>46</v>
      </c>
      <c r="E1805" s="383">
        <v>91.27</v>
      </c>
      <c r="F1805" s="383">
        <v>34.840000000000003</v>
      </c>
      <c r="G1805" s="383">
        <v>126.11</v>
      </c>
    </row>
    <row r="1806" spans="1:7" s="352" customFormat="1" ht="38.25" x14ac:dyDescent="0.2">
      <c r="A1806" s="378" t="s">
        <v>4579</v>
      </c>
      <c r="B1806" s="379"/>
      <c r="C1806" s="378" t="s">
        <v>1193</v>
      </c>
      <c r="D1806" s="381" t="s">
        <v>28</v>
      </c>
      <c r="E1806" s="383">
        <v>159.34</v>
      </c>
      <c r="F1806" s="383">
        <v>0</v>
      </c>
      <c r="G1806" s="383">
        <v>159.34</v>
      </c>
    </row>
    <row r="1807" spans="1:7" s="352" customFormat="1" ht="38.25" x14ac:dyDescent="0.2">
      <c r="A1807" s="378" t="s">
        <v>4580</v>
      </c>
      <c r="B1807" s="379"/>
      <c r="C1807" s="378" t="s">
        <v>1194</v>
      </c>
      <c r="D1807" s="381" t="s">
        <v>28</v>
      </c>
      <c r="E1807" s="383">
        <v>141.27000000000001</v>
      </c>
      <c r="F1807" s="383">
        <v>0</v>
      </c>
      <c r="G1807" s="383">
        <v>141.27000000000001</v>
      </c>
    </row>
    <row r="1808" spans="1:7" s="352" customFormat="1" ht="25.5" x14ac:dyDescent="0.2">
      <c r="A1808" s="378" t="s">
        <v>4581</v>
      </c>
      <c r="B1808" s="379"/>
      <c r="C1808" s="378" t="s">
        <v>1195</v>
      </c>
      <c r="D1808" s="381" t="s">
        <v>28</v>
      </c>
      <c r="E1808" s="383">
        <v>132.27000000000001</v>
      </c>
      <c r="F1808" s="383">
        <v>0</v>
      </c>
      <c r="G1808" s="383">
        <v>132.27000000000001</v>
      </c>
    </row>
    <row r="1809" spans="1:7" s="352" customFormat="1" ht="25.5" x14ac:dyDescent="0.2">
      <c r="A1809" s="378" t="s">
        <v>4582</v>
      </c>
      <c r="B1809" s="379"/>
      <c r="C1809" s="378" t="s">
        <v>1196</v>
      </c>
      <c r="D1809" s="381" t="s">
        <v>46</v>
      </c>
      <c r="E1809" s="383">
        <v>29.37</v>
      </c>
      <c r="F1809" s="383">
        <v>0</v>
      </c>
      <c r="G1809" s="383">
        <v>29.37</v>
      </c>
    </row>
    <row r="1810" spans="1:7" s="352" customFormat="1" ht="51" x14ac:dyDescent="0.2">
      <c r="A1810" s="378" t="s">
        <v>4583</v>
      </c>
      <c r="B1810" s="379"/>
      <c r="C1810" s="378" t="s">
        <v>1197</v>
      </c>
      <c r="D1810" s="381" t="s">
        <v>28</v>
      </c>
      <c r="E1810" s="383">
        <v>140.03</v>
      </c>
      <c r="F1810" s="383">
        <v>0</v>
      </c>
      <c r="G1810" s="383">
        <v>140.03</v>
      </c>
    </row>
    <row r="1811" spans="1:7" s="352" customFormat="1" ht="25.5" x14ac:dyDescent="0.2">
      <c r="A1811" s="378" t="s">
        <v>4584</v>
      </c>
      <c r="B1811" s="379"/>
      <c r="C1811" s="378" t="s">
        <v>8312</v>
      </c>
      <c r="D1811" s="381" t="s">
        <v>28</v>
      </c>
      <c r="E1811" s="383">
        <v>262.49</v>
      </c>
      <c r="F1811" s="383">
        <v>44.8</v>
      </c>
      <c r="G1811" s="383">
        <v>307.29000000000002</v>
      </c>
    </row>
    <row r="1812" spans="1:7" s="352" customFormat="1" ht="25.5" x14ac:dyDescent="0.2">
      <c r="A1812" s="378" t="s">
        <v>4585</v>
      </c>
      <c r="B1812" s="379"/>
      <c r="C1812" s="378" t="s">
        <v>1198</v>
      </c>
      <c r="D1812" s="381" t="s">
        <v>28</v>
      </c>
      <c r="E1812" s="383">
        <v>126.61</v>
      </c>
      <c r="F1812" s="383">
        <v>0</v>
      </c>
      <c r="G1812" s="383">
        <v>126.61</v>
      </c>
    </row>
    <row r="1813" spans="1:7" s="352" customFormat="1" ht="38.25" x14ac:dyDescent="0.2">
      <c r="A1813" s="378" t="s">
        <v>4586</v>
      </c>
      <c r="B1813" s="379"/>
      <c r="C1813" s="378" t="s">
        <v>1199</v>
      </c>
      <c r="D1813" s="381" t="s">
        <v>28</v>
      </c>
      <c r="E1813" s="383">
        <v>1274.47</v>
      </c>
      <c r="F1813" s="383">
        <v>66.900000000000006</v>
      </c>
      <c r="G1813" s="383">
        <v>1341.37</v>
      </c>
    </row>
    <row r="1814" spans="1:7" s="352" customFormat="1" ht="38.25" x14ac:dyDescent="0.2">
      <c r="A1814" s="378" t="s">
        <v>4587</v>
      </c>
      <c r="B1814" s="379"/>
      <c r="C1814" s="378" t="s">
        <v>1200</v>
      </c>
      <c r="D1814" s="381" t="s">
        <v>28</v>
      </c>
      <c r="E1814" s="383">
        <v>828.86</v>
      </c>
      <c r="F1814" s="383">
        <v>66.900000000000006</v>
      </c>
      <c r="G1814" s="383">
        <v>895.76</v>
      </c>
    </row>
    <row r="1815" spans="1:7" s="352" customFormat="1" x14ac:dyDescent="0.2">
      <c r="A1815" s="378" t="s">
        <v>4588</v>
      </c>
      <c r="B1815" s="379"/>
      <c r="C1815" s="378" t="s">
        <v>1201</v>
      </c>
      <c r="D1815" s="381" t="s">
        <v>28</v>
      </c>
      <c r="E1815" s="383">
        <v>301.85000000000002</v>
      </c>
      <c r="F1815" s="383">
        <v>26.27</v>
      </c>
      <c r="G1815" s="383">
        <v>328.12</v>
      </c>
    </row>
    <row r="1816" spans="1:7" x14ac:dyDescent="0.2">
      <c r="A1816" s="378" t="s">
        <v>4589</v>
      </c>
      <c r="B1816" s="379"/>
      <c r="C1816" s="378" t="s">
        <v>1202</v>
      </c>
      <c r="D1816" s="381" t="s">
        <v>28</v>
      </c>
      <c r="E1816" s="383">
        <v>424.72</v>
      </c>
      <c r="F1816" s="383">
        <v>22.8</v>
      </c>
      <c r="G1816" s="383">
        <v>447.52</v>
      </c>
    </row>
    <row r="1817" spans="1:7" s="352" customFormat="1" ht="25.5" x14ac:dyDescent="0.2">
      <c r="A1817" s="378" t="s">
        <v>4590</v>
      </c>
      <c r="B1817" s="379"/>
      <c r="C1817" s="378" t="s">
        <v>1203</v>
      </c>
      <c r="D1817" s="381" t="s">
        <v>28</v>
      </c>
      <c r="E1817" s="383">
        <v>1167.25</v>
      </c>
      <c r="F1817" s="383">
        <v>52.48</v>
      </c>
      <c r="G1817" s="383">
        <v>1219.73</v>
      </c>
    </row>
    <row r="1818" spans="1:7" ht="25.5" x14ac:dyDescent="0.2">
      <c r="A1818" s="378" t="s">
        <v>4591</v>
      </c>
      <c r="B1818" s="379"/>
      <c r="C1818" s="378" t="s">
        <v>1204</v>
      </c>
      <c r="D1818" s="381" t="s">
        <v>28</v>
      </c>
      <c r="E1818" s="383">
        <v>63.05</v>
      </c>
      <c r="F1818" s="383">
        <v>65.61</v>
      </c>
      <c r="G1818" s="383">
        <v>128.66</v>
      </c>
    </row>
    <row r="1819" spans="1:7" s="352" customFormat="1" ht="25.5" x14ac:dyDescent="0.2">
      <c r="A1819" s="378" t="s">
        <v>4592</v>
      </c>
      <c r="B1819" s="379"/>
      <c r="C1819" s="378" t="s">
        <v>1205</v>
      </c>
      <c r="D1819" s="381" t="s">
        <v>46</v>
      </c>
      <c r="E1819" s="383">
        <v>99.25</v>
      </c>
      <c r="F1819" s="383">
        <v>35.07</v>
      </c>
      <c r="G1819" s="383">
        <v>134.32</v>
      </c>
    </row>
    <row r="1820" spans="1:7" x14ac:dyDescent="0.2">
      <c r="A1820" s="384" t="s">
        <v>4593</v>
      </c>
      <c r="B1820" s="385" t="s">
        <v>7493</v>
      </c>
      <c r="C1820" s="384"/>
      <c r="D1820" s="386"/>
      <c r="E1820" s="387"/>
      <c r="F1820" s="387"/>
      <c r="G1820" s="387"/>
    </row>
    <row r="1821" spans="1:7" ht="25.5" x14ac:dyDescent="0.2">
      <c r="A1821" s="378" t="s">
        <v>4594</v>
      </c>
      <c r="B1821" s="379"/>
      <c r="C1821" s="378" t="s">
        <v>4595</v>
      </c>
      <c r="D1821" s="381" t="s">
        <v>6</v>
      </c>
      <c r="E1821" s="383">
        <v>111.75</v>
      </c>
      <c r="F1821" s="383">
        <v>105.36</v>
      </c>
      <c r="G1821" s="383">
        <v>217.11</v>
      </c>
    </row>
    <row r="1822" spans="1:7" s="352" customFormat="1" ht="25.5" x14ac:dyDescent="0.2">
      <c r="A1822" s="378" t="s">
        <v>4596</v>
      </c>
      <c r="B1822" s="379"/>
      <c r="C1822" s="378" t="s">
        <v>4597</v>
      </c>
      <c r="D1822" s="381" t="s">
        <v>6</v>
      </c>
      <c r="E1822" s="383">
        <v>444.4</v>
      </c>
      <c r="F1822" s="383">
        <v>129.72</v>
      </c>
      <c r="G1822" s="383">
        <v>574.12</v>
      </c>
    </row>
    <row r="1823" spans="1:7" s="352" customFormat="1" ht="25.5" x14ac:dyDescent="0.2">
      <c r="A1823" s="378" t="s">
        <v>4598</v>
      </c>
      <c r="B1823" s="379"/>
      <c r="C1823" s="378" t="s">
        <v>4599</v>
      </c>
      <c r="D1823" s="381" t="s">
        <v>6</v>
      </c>
      <c r="E1823" s="383">
        <v>1269.56</v>
      </c>
      <c r="F1823" s="383">
        <v>235.08</v>
      </c>
      <c r="G1823" s="383">
        <v>1504.64</v>
      </c>
    </row>
    <row r="1824" spans="1:7" ht="25.5" x14ac:dyDescent="0.2">
      <c r="A1824" s="378" t="s">
        <v>4600</v>
      </c>
      <c r="B1824" s="379"/>
      <c r="C1824" s="378" t="s">
        <v>4601</v>
      </c>
      <c r="D1824" s="381" t="s">
        <v>6</v>
      </c>
      <c r="E1824" s="383">
        <v>1547.52</v>
      </c>
      <c r="F1824" s="383">
        <v>637.44000000000005</v>
      </c>
      <c r="G1824" s="383">
        <v>2184.96</v>
      </c>
    </row>
    <row r="1825" spans="1:7" s="352" customFormat="1" ht="25.5" x14ac:dyDescent="0.2">
      <c r="A1825" s="378" t="s">
        <v>4602</v>
      </c>
      <c r="B1825" s="379"/>
      <c r="C1825" s="378" t="s">
        <v>4603</v>
      </c>
      <c r="D1825" s="381" t="s">
        <v>6</v>
      </c>
      <c r="E1825" s="383">
        <v>3074.24</v>
      </c>
      <c r="F1825" s="383">
        <v>1274.8800000000001</v>
      </c>
      <c r="G1825" s="383">
        <v>4349.12</v>
      </c>
    </row>
    <row r="1826" spans="1:7" s="352" customFormat="1" ht="25.5" x14ac:dyDescent="0.2">
      <c r="A1826" s="378" t="s">
        <v>4604</v>
      </c>
      <c r="B1826" s="379"/>
      <c r="C1826" s="378" t="s">
        <v>4605</v>
      </c>
      <c r="D1826" s="381" t="s">
        <v>6</v>
      </c>
      <c r="E1826" s="383">
        <v>4516.6400000000003</v>
      </c>
      <c r="F1826" s="383">
        <v>1480.32</v>
      </c>
      <c r="G1826" s="383">
        <v>5996.96</v>
      </c>
    </row>
    <row r="1827" spans="1:7" s="352" customFormat="1" x14ac:dyDescent="0.2">
      <c r="A1827" s="384" t="s">
        <v>4606</v>
      </c>
      <c r="B1827" s="385" t="s">
        <v>4607</v>
      </c>
      <c r="C1827" s="384"/>
      <c r="D1827" s="386"/>
      <c r="E1827" s="387"/>
      <c r="F1827" s="387"/>
      <c r="G1827" s="387"/>
    </row>
    <row r="1828" spans="1:7" s="352" customFormat="1" ht="25.5" x14ac:dyDescent="0.2">
      <c r="A1828" s="378" t="s">
        <v>4608</v>
      </c>
      <c r="B1828" s="379"/>
      <c r="C1828" s="378" t="s">
        <v>1206</v>
      </c>
      <c r="D1828" s="381" t="s">
        <v>28</v>
      </c>
      <c r="E1828" s="383">
        <v>4.3499999999999996</v>
      </c>
      <c r="F1828" s="383">
        <v>5.26</v>
      </c>
      <c r="G1828" s="383">
        <v>9.61</v>
      </c>
    </row>
    <row r="1829" spans="1:7" s="352" customFormat="1" ht="25.5" x14ac:dyDescent="0.2">
      <c r="A1829" s="378" t="s">
        <v>4609</v>
      </c>
      <c r="B1829" s="379"/>
      <c r="C1829" s="378" t="s">
        <v>1207</v>
      </c>
      <c r="D1829" s="381" t="s">
        <v>28</v>
      </c>
      <c r="E1829" s="383">
        <v>39.82</v>
      </c>
      <c r="F1829" s="383">
        <v>7.29</v>
      </c>
      <c r="G1829" s="383">
        <v>47.11</v>
      </c>
    </row>
    <row r="1830" spans="1:7" s="352" customFormat="1" ht="25.5" x14ac:dyDescent="0.2">
      <c r="A1830" s="378" t="s">
        <v>4610</v>
      </c>
      <c r="B1830" s="379"/>
      <c r="C1830" s="378" t="s">
        <v>1208</v>
      </c>
      <c r="D1830" s="381" t="s">
        <v>46</v>
      </c>
      <c r="E1830" s="383">
        <v>10.49</v>
      </c>
      <c r="F1830" s="383">
        <v>0</v>
      </c>
      <c r="G1830" s="383">
        <v>10.49</v>
      </c>
    </row>
    <row r="1831" spans="1:7" s="352" customFormat="1" ht="25.5" x14ac:dyDescent="0.2">
      <c r="A1831" s="378" t="s">
        <v>4611</v>
      </c>
      <c r="B1831" s="379"/>
      <c r="C1831" s="378" t="s">
        <v>1209</v>
      </c>
      <c r="D1831" s="381" t="s">
        <v>28</v>
      </c>
      <c r="E1831" s="383">
        <v>1.03</v>
      </c>
      <c r="F1831" s="383">
        <v>11.04</v>
      </c>
      <c r="G1831" s="383">
        <v>12.07</v>
      </c>
    </row>
    <row r="1832" spans="1:7" s="352" customFormat="1" ht="25.5" x14ac:dyDescent="0.2">
      <c r="A1832" s="378" t="s">
        <v>4612</v>
      </c>
      <c r="B1832" s="379"/>
      <c r="C1832" s="378" t="s">
        <v>1210</v>
      </c>
      <c r="D1832" s="381" t="s">
        <v>28</v>
      </c>
      <c r="E1832" s="383">
        <v>1.07</v>
      </c>
      <c r="F1832" s="383">
        <v>14.77</v>
      </c>
      <c r="G1832" s="383">
        <v>15.84</v>
      </c>
    </row>
    <row r="1833" spans="1:7" ht="25.5" x14ac:dyDescent="0.2">
      <c r="A1833" s="378" t="s">
        <v>4613</v>
      </c>
      <c r="B1833" s="379"/>
      <c r="C1833" s="378" t="s">
        <v>1211</v>
      </c>
      <c r="D1833" s="381" t="s">
        <v>6</v>
      </c>
      <c r="E1833" s="383">
        <v>215.21</v>
      </c>
      <c r="F1833" s="383">
        <v>120.21</v>
      </c>
      <c r="G1833" s="383">
        <v>335.42</v>
      </c>
    </row>
    <row r="1834" spans="1:7" s="352" customFormat="1" x14ac:dyDescent="0.2">
      <c r="A1834" s="378" t="s">
        <v>4614</v>
      </c>
      <c r="B1834" s="379"/>
      <c r="C1834" s="378" t="s">
        <v>1212</v>
      </c>
      <c r="D1834" s="381" t="s">
        <v>28</v>
      </c>
      <c r="E1834" s="383">
        <v>519.05999999999995</v>
      </c>
      <c r="F1834" s="383">
        <v>14.97</v>
      </c>
      <c r="G1834" s="383">
        <v>534.03</v>
      </c>
    </row>
    <row r="1835" spans="1:7" s="352" customFormat="1" x14ac:dyDescent="0.2">
      <c r="A1835" s="388" t="s">
        <v>4615</v>
      </c>
      <c r="B1835" s="388" t="s">
        <v>4616</v>
      </c>
      <c r="C1835" s="389"/>
      <c r="D1835" s="390"/>
      <c r="E1835" s="391"/>
      <c r="F1835" s="391"/>
      <c r="G1835" s="391"/>
    </row>
    <row r="1836" spans="1:7" s="352" customFormat="1" x14ac:dyDescent="0.2">
      <c r="A1836" s="369" t="s">
        <v>4617</v>
      </c>
      <c r="B1836" s="369" t="s">
        <v>1213</v>
      </c>
      <c r="C1836" s="370"/>
      <c r="D1836" s="392"/>
      <c r="E1836" s="393"/>
      <c r="F1836" s="393"/>
      <c r="G1836" s="393"/>
    </row>
    <row r="1837" spans="1:7" s="352" customFormat="1" ht="25.5" x14ac:dyDescent="0.2">
      <c r="A1837" s="378" t="s">
        <v>4618</v>
      </c>
      <c r="B1837" s="379"/>
      <c r="C1837" s="378" t="s">
        <v>1214</v>
      </c>
      <c r="D1837" s="381" t="s">
        <v>28</v>
      </c>
      <c r="E1837" s="383">
        <v>26.67</v>
      </c>
      <c r="F1837" s="383">
        <v>4.49</v>
      </c>
      <c r="G1837" s="383">
        <v>31.16</v>
      </c>
    </row>
    <row r="1838" spans="1:7" ht="25.5" x14ac:dyDescent="0.2">
      <c r="A1838" s="378" t="s">
        <v>4619</v>
      </c>
      <c r="B1838" s="379"/>
      <c r="C1838" s="378" t="s">
        <v>1215</v>
      </c>
      <c r="D1838" s="381" t="s">
        <v>55</v>
      </c>
      <c r="E1838" s="383">
        <v>994.69</v>
      </c>
      <c r="F1838" s="383">
        <v>107.71</v>
      </c>
      <c r="G1838" s="383">
        <v>1102.4000000000001</v>
      </c>
    </row>
    <row r="1839" spans="1:7" s="352" customFormat="1" ht="25.5" x14ac:dyDescent="0.2">
      <c r="A1839" s="378" t="s">
        <v>4620</v>
      </c>
      <c r="B1839" s="379"/>
      <c r="C1839" s="378" t="s">
        <v>1216</v>
      </c>
      <c r="D1839" s="381" t="s">
        <v>6</v>
      </c>
      <c r="E1839" s="383">
        <v>1143.79</v>
      </c>
      <c r="F1839" s="383">
        <v>1352.74</v>
      </c>
      <c r="G1839" s="383">
        <v>2496.5300000000002</v>
      </c>
    </row>
    <row r="1840" spans="1:7" s="352" customFormat="1" x14ac:dyDescent="0.2">
      <c r="A1840" s="378" t="s">
        <v>4621</v>
      </c>
      <c r="B1840" s="379"/>
      <c r="C1840" s="378" t="s">
        <v>1217</v>
      </c>
      <c r="D1840" s="381" t="s">
        <v>55</v>
      </c>
      <c r="E1840" s="383">
        <v>903.93</v>
      </c>
      <c r="F1840" s="383">
        <v>107.71</v>
      </c>
      <c r="G1840" s="383">
        <v>1011.64</v>
      </c>
    </row>
    <row r="1841" spans="1:7" s="352" customFormat="1" ht="25.5" x14ac:dyDescent="0.2">
      <c r="A1841" s="378" t="s">
        <v>4622</v>
      </c>
      <c r="B1841" s="379"/>
      <c r="C1841" s="378" t="s">
        <v>1218</v>
      </c>
      <c r="D1841" s="381" t="s">
        <v>28</v>
      </c>
      <c r="E1841" s="383">
        <v>100.62</v>
      </c>
      <c r="F1841" s="383">
        <v>20.83</v>
      </c>
      <c r="G1841" s="383">
        <v>121.45</v>
      </c>
    </row>
    <row r="1842" spans="1:7" s="352" customFormat="1" x14ac:dyDescent="0.2">
      <c r="A1842" s="384" t="s">
        <v>4623</v>
      </c>
      <c r="B1842" s="385" t="s">
        <v>1219</v>
      </c>
      <c r="C1842" s="384"/>
      <c r="D1842" s="386"/>
      <c r="E1842" s="387"/>
      <c r="F1842" s="387"/>
      <c r="G1842" s="387"/>
    </row>
    <row r="1843" spans="1:7" s="352" customFormat="1" ht="25.5" x14ac:dyDescent="0.2">
      <c r="A1843" s="378" t="s">
        <v>4624</v>
      </c>
      <c r="B1843" s="379"/>
      <c r="C1843" s="378" t="s">
        <v>1220</v>
      </c>
      <c r="D1843" s="381" t="s">
        <v>6</v>
      </c>
      <c r="E1843" s="383">
        <v>2763.33</v>
      </c>
      <c r="F1843" s="383">
        <v>0</v>
      </c>
      <c r="G1843" s="383">
        <v>2763.33</v>
      </c>
    </row>
    <row r="1844" spans="1:7" s="352" customFormat="1" x14ac:dyDescent="0.2">
      <c r="A1844" s="384" t="s">
        <v>4625</v>
      </c>
      <c r="B1844" s="385" t="s">
        <v>1221</v>
      </c>
      <c r="C1844" s="384"/>
      <c r="D1844" s="386"/>
      <c r="E1844" s="387"/>
      <c r="F1844" s="387"/>
      <c r="G1844" s="387"/>
    </row>
    <row r="1845" spans="1:7" s="352" customFormat="1" x14ac:dyDescent="0.2">
      <c r="A1845" s="378" t="s">
        <v>4626</v>
      </c>
      <c r="B1845" s="379"/>
      <c r="C1845" s="378" t="s">
        <v>1222</v>
      </c>
      <c r="D1845" s="381" t="s">
        <v>46</v>
      </c>
      <c r="E1845" s="383">
        <v>69.13</v>
      </c>
      <c r="F1845" s="383">
        <v>64.95</v>
      </c>
      <c r="G1845" s="383">
        <v>134.08000000000001</v>
      </c>
    </row>
    <row r="1846" spans="1:7" s="352" customFormat="1" ht="25.5" x14ac:dyDescent="0.2">
      <c r="A1846" s="378" t="s">
        <v>4627</v>
      </c>
      <c r="B1846" s="379"/>
      <c r="C1846" s="378" t="s">
        <v>8452</v>
      </c>
      <c r="D1846" s="381" t="s">
        <v>6</v>
      </c>
      <c r="E1846" s="383">
        <v>307.98</v>
      </c>
      <c r="F1846" s="383">
        <v>14.46</v>
      </c>
      <c r="G1846" s="383">
        <v>322.44</v>
      </c>
    </row>
    <row r="1847" spans="1:7" x14ac:dyDescent="0.2">
      <c r="A1847" s="378" t="s">
        <v>4628</v>
      </c>
      <c r="B1847" s="379"/>
      <c r="C1847" s="378" t="s">
        <v>1223</v>
      </c>
      <c r="D1847" s="381" t="s">
        <v>28</v>
      </c>
      <c r="E1847" s="383">
        <v>102.22</v>
      </c>
      <c r="F1847" s="383">
        <v>39.39</v>
      </c>
      <c r="G1847" s="383">
        <v>141.61000000000001</v>
      </c>
    </row>
    <row r="1848" spans="1:7" s="352" customFormat="1" ht="25.5" x14ac:dyDescent="0.2">
      <c r="A1848" s="378" t="s">
        <v>4629</v>
      </c>
      <c r="B1848" s="379"/>
      <c r="C1848" s="378" t="s">
        <v>8453</v>
      </c>
      <c r="D1848" s="381" t="s">
        <v>6</v>
      </c>
      <c r="E1848" s="383">
        <v>338.65</v>
      </c>
      <c r="F1848" s="383">
        <v>20.34</v>
      </c>
      <c r="G1848" s="383">
        <v>358.99</v>
      </c>
    </row>
    <row r="1849" spans="1:7" s="352" customFormat="1" ht="25.5" x14ac:dyDescent="0.2">
      <c r="A1849" s="378" t="s">
        <v>7494</v>
      </c>
      <c r="B1849" s="379"/>
      <c r="C1849" s="378" t="s">
        <v>8454</v>
      </c>
      <c r="D1849" s="381" t="s">
        <v>6</v>
      </c>
      <c r="E1849" s="383">
        <v>619.08000000000004</v>
      </c>
      <c r="F1849" s="383">
        <v>30.5</v>
      </c>
      <c r="G1849" s="383">
        <v>649.58000000000004</v>
      </c>
    </row>
    <row r="1850" spans="1:7" s="352" customFormat="1" x14ac:dyDescent="0.2">
      <c r="A1850" s="384" t="s">
        <v>4630</v>
      </c>
      <c r="B1850" s="385" t="s">
        <v>1224</v>
      </c>
      <c r="C1850" s="384"/>
      <c r="D1850" s="386"/>
      <c r="E1850" s="387"/>
      <c r="F1850" s="387"/>
      <c r="G1850" s="387"/>
    </row>
    <row r="1851" spans="1:7" s="352" customFormat="1" x14ac:dyDescent="0.2">
      <c r="A1851" s="378" t="s">
        <v>4631</v>
      </c>
      <c r="B1851" s="379"/>
      <c r="C1851" s="378" t="s">
        <v>1225</v>
      </c>
      <c r="D1851" s="381" t="s">
        <v>55</v>
      </c>
      <c r="E1851" s="383">
        <v>2835.67</v>
      </c>
      <c r="F1851" s="383">
        <v>143.62</v>
      </c>
      <c r="G1851" s="383">
        <v>2979.29</v>
      </c>
    </row>
    <row r="1852" spans="1:7" s="352" customFormat="1" x14ac:dyDescent="0.2">
      <c r="A1852" s="378" t="s">
        <v>4632</v>
      </c>
      <c r="B1852" s="379"/>
      <c r="C1852" s="378" t="s">
        <v>1226</v>
      </c>
      <c r="D1852" s="381" t="s">
        <v>55</v>
      </c>
      <c r="E1852" s="383">
        <v>1227.3</v>
      </c>
      <c r="F1852" s="383">
        <v>143.62</v>
      </c>
      <c r="G1852" s="383">
        <v>1370.92</v>
      </c>
    </row>
    <row r="1853" spans="1:7" s="352" customFormat="1" x14ac:dyDescent="0.2">
      <c r="A1853" s="378" t="s">
        <v>4633</v>
      </c>
      <c r="B1853" s="379"/>
      <c r="C1853" s="378" t="s">
        <v>1227</v>
      </c>
      <c r="D1853" s="381" t="s">
        <v>55</v>
      </c>
      <c r="E1853" s="383">
        <v>727.3</v>
      </c>
      <c r="F1853" s="383">
        <v>143.62</v>
      </c>
      <c r="G1853" s="383">
        <v>870.92</v>
      </c>
    </row>
    <row r="1854" spans="1:7" s="352" customFormat="1" ht="25.5" x14ac:dyDescent="0.2">
      <c r="A1854" s="378" t="s">
        <v>4634</v>
      </c>
      <c r="B1854" s="379"/>
      <c r="C1854" s="378" t="s">
        <v>1228</v>
      </c>
      <c r="D1854" s="381" t="s">
        <v>55</v>
      </c>
      <c r="E1854" s="383">
        <v>1010.82</v>
      </c>
      <c r="F1854" s="383">
        <v>143.62</v>
      </c>
      <c r="G1854" s="383">
        <v>1154.44</v>
      </c>
    </row>
    <row r="1855" spans="1:7" s="352" customFormat="1" x14ac:dyDescent="0.2">
      <c r="A1855" s="384" t="s">
        <v>4635</v>
      </c>
      <c r="B1855" s="385" t="s">
        <v>1229</v>
      </c>
      <c r="C1855" s="384"/>
      <c r="D1855" s="386"/>
      <c r="E1855" s="387"/>
      <c r="F1855" s="387"/>
      <c r="G1855" s="387"/>
    </row>
    <row r="1856" spans="1:7" s="352" customFormat="1" ht="25.5" x14ac:dyDescent="0.2">
      <c r="A1856" s="378" t="s">
        <v>4636</v>
      </c>
      <c r="B1856" s="379"/>
      <c r="C1856" s="378" t="s">
        <v>1230</v>
      </c>
      <c r="D1856" s="381" t="s">
        <v>55</v>
      </c>
      <c r="E1856" s="383">
        <v>3046.82</v>
      </c>
      <c r="F1856" s="383">
        <v>228.32</v>
      </c>
      <c r="G1856" s="383">
        <v>3275.14</v>
      </c>
    </row>
    <row r="1857" spans="1:7" s="352" customFormat="1" ht="25.5" x14ac:dyDescent="0.2">
      <c r="A1857" s="378" t="s">
        <v>4637</v>
      </c>
      <c r="B1857" s="379"/>
      <c r="C1857" s="378" t="s">
        <v>1231</v>
      </c>
      <c r="D1857" s="381" t="s">
        <v>55</v>
      </c>
      <c r="E1857" s="383">
        <v>4436.75</v>
      </c>
      <c r="F1857" s="383">
        <v>228.32</v>
      </c>
      <c r="G1857" s="383">
        <v>4665.07</v>
      </c>
    </row>
    <row r="1858" spans="1:7" s="352" customFormat="1" x14ac:dyDescent="0.2">
      <c r="A1858" s="378" t="s">
        <v>4638</v>
      </c>
      <c r="B1858" s="379"/>
      <c r="C1858" s="378" t="s">
        <v>1232</v>
      </c>
      <c r="D1858" s="381" t="s">
        <v>6</v>
      </c>
      <c r="E1858" s="383">
        <v>1468.83</v>
      </c>
      <c r="F1858" s="383">
        <v>33.72</v>
      </c>
      <c r="G1858" s="383">
        <v>1502.55</v>
      </c>
    </row>
    <row r="1859" spans="1:7" s="352" customFormat="1" x14ac:dyDescent="0.2">
      <c r="A1859" s="378" t="s">
        <v>4639</v>
      </c>
      <c r="B1859" s="379"/>
      <c r="C1859" s="378" t="s">
        <v>1233</v>
      </c>
      <c r="D1859" s="381" t="s">
        <v>6</v>
      </c>
      <c r="E1859" s="383">
        <v>1005.54</v>
      </c>
      <c r="F1859" s="383">
        <v>33.72</v>
      </c>
      <c r="G1859" s="383">
        <v>1039.26</v>
      </c>
    </row>
    <row r="1860" spans="1:7" s="352" customFormat="1" x14ac:dyDescent="0.2">
      <c r="A1860" s="384" t="s">
        <v>4640</v>
      </c>
      <c r="B1860" s="385" t="s">
        <v>4641</v>
      </c>
      <c r="C1860" s="384"/>
      <c r="D1860" s="386"/>
      <c r="E1860" s="387"/>
      <c r="F1860" s="387"/>
      <c r="G1860" s="387"/>
    </row>
    <row r="1861" spans="1:7" s="352" customFormat="1" ht="25.5" x14ac:dyDescent="0.2">
      <c r="A1861" s="378" t="s">
        <v>4642</v>
      </c>
      <c r="B1861" s="379"/>
      <c r="C1861" s="378" t="s">
        <v>1234</v>
      </c>
      <c r="D1861" s="381" t="s">
        <v>28</v>
      </c>
      <c r="E1861" s="383">
        <v>10.199999999999999</v>
      </c>
      <c r="F1861" s="383">
        <v>0</v>
      </c>
      <c r="G1861" s="383">
        <v>10.199999999999999</v>
      </c>
    </row>
    <row r="1862" spans="1:7" s="352" customFormat="1" ht="25.5" x14ac:dyDescent="0.2">
      <c r="A1862" s="378" t="s">
        <v>7495</v>
      </c>
      <c r="B1862" s="379"/>
      <c r="C1862" s="378" t="s">
        <v>8313</v>
      </c>
      <c r="D1862" s="381" t="s">
        <v>6</v>
      </c>
      <c r="E1862" s="383">
        <v>463.8</v>
      </c>
      <c r="F1862" s="383">
        <v>22.45</v>
      </c>
      <c r="G1862" s="383">
        <v>486.25</v>
      </c>
    </row>
    <row r="1863" spans="1:7" s="352" customFormat="1" x14ac:dyDescent="0.2">
      <c r="A1863" s="388" t="s">
        <v>4643</v>
      </c>
      <c r="B1863" s="388" t="s">
        <v>4644</v>
      </c>
      <c r="C1863" s="389"/>
      <c r="D1863" s="390"/>
      <c r="E1863" s="391"/>
      <c r="F1863" s="391"/>
      <c r="G1863" s="391"/>
    </row>
    <row r="1864" spans="1:7" s="352" customFormat="1" x14ac:dyDescent="0.2">
      <c r="A1864" s="369" t="s">
        <v>4645</v>
      </c>
      <c r="B1864" s="369" t="s">
        <v>1235</v>
      </c>
      <c r="C1864" s="370"/>
      <c r="D1864" s="392"/>
      <c r="E1864" s="393"/>
      <c r="F1864" s="393"/>
      <c r="G1864" s="393"/>
    </row>
    <row r="1865" spans="1:7" s="352" customFormat="1" ht="25.5" x14ac:dyDescent="0.2">
      <c r="A1865" s="378" t="s">
        <v>7496</v>
      </c>
      <c r="B1865" s="379"/>
      <c r="C1865" s="378" t="s">
        <v>7497</v>
      </c>
      <c r="D1865" s="381" t="s">
        <v>55</v>
      </c>
      <c r="E1865" s="383">
        <v>96866.78</v>
      </c>
      <c r="F1865" s="383">
        <v>175.96</v>
      </c>
      <c r="G1865" s="383">
        <v>97042.74</v>
      </c>
    </row>
    <row r="1866" spans="1:7" s="352" customFormat="1" ht="25.5" x14ac:dyDescent="0.2">
      <c r="A1866" s="378" t="s">
        <v>7498</v>
      </c>
      <c r="B1866" s="379"/>
      <c r="C1866" s="378" t="s">
        <v>7499</v>
      </c>
      <c r="D1866" s="381" t="s">
        <v>55</v>
      </c>
      <c r="E1866" s="383">
        <v>71844.44</v>
      </c>
      <c r="F1866" s="383">
        <v>175.96</v>
      </c>
      <c r="G1866" s="383">
        <v>72020.399999999994</v>
      </c>
    </row>
    <row r="1867" spans="1:7" s="352" customFormat="1" ht="25.5" x14ac:dyDescent="0.2">
      <c r="A1867" s="378" t="s">
        <v>4646</v>
      </c>
      <c r="B1867" s="379"/>
      <c r="C1867" s="378" t="s">
        <v>1236</v>
      </c>
      <c r="D1867" s="381" t="s">
        <v>55</v>
      </c>
      <c r="E1867" s="383">
        <v>84740.34</v>
      </c>
      <c r="F1867" s="383">
        <v>351.92</v>
      </c>
      <c r="G1867" s="383">
        <v>85092.26</v>
      </c>
    </row>
    <row r="1868" spans="1:7" x14ac:dyDescent="0.2">
      <c r="A1868" s="384" t="s">
        <v>4647</v>
      </c>
      <c r="B1868" s="385" t="s">
        <v>1237</v>
      </c>
      <c r="C1868" s="384"/>
      <c r="D1868" s="386"/>
      <c r="E1868" s="387"/>
      <c r="F1868" s="387"/>
      <c r="G1868" s="387"/>
    </row>
    <row r="1869" spans="1:7" s="352" customFormat="1" ht="25.5" x14ac:dyDescent="0.2">
      <c r="A1869" s="378" t="s">
        <v>4648</v>
      </c>
      <c r="B1869" s="379"/>
      <c r="C1869" s="378" t="s">
        <v>1238</v>
      </c>
      <c r="D1869" s="381" t="s">
        <v>6</v>
      </c>
      <c r="E1869" s="383">
        <v>105.12</v>
      </c>
      <c r="F1869" s="383">
        <v>114.98</v>
      </c>
      <c r="G1869" s="383">
        <v>220.1</v>
      </c>
    </row>
    <row r="1870" spans="1:7" s="352" customFormat="1" ht="25.5" x14ac:dyDescent="0.2">
      <c r="A1870" s="378" t="s">
        <v>4649</v>
      </c>
      <c r="B1870" s="379"/>
      <c r="C1870" s="378" t="s">
        <v>1239</v>
      </c>
      <c r="D1870" s="381" t="s">
        <v>6</v>
      </c>
      <c r="E1870" s="383">
        <v>160.63</v>
      </c>
      <c r="F1870" s="383">
        <v>114.98</v>
      </c>
      <c r="G1870" s="383">
        <v>275.61</v>
      </c>
    </row>
    <row r="1871" spans="1:7" s="352" customFormat="1" ht="25.5" x14ac:dyDescent="0.2">
      <c r="A1871" s="378" t="s">
        <v>4650</v>
      </c>
      <c r="B1871" s="379"/>
      <c r="C1871" s="378" t="s">
        <v>7500</v>
      </c>
      <c r="D1871" s="381" t="s">
        <v>6</v>
      </c>
      <c r="E1871" s="383">
        <v>419.5</v>
      </c>
      <c r="F1871" s="383">
        <v>132.72</v>
      </c>
      <c r="G1871" s="383">
        <v>552.22</v>
      </c>
    </row>
    <row r="1872" spans="1:7" s="352" customFormat="1" ht="25.5" x14ac:dyDescent="0.2">
      <c r="A1872" s="378" t="s">
        <v>4651</v>
      </c>
      <c r="B1872" s="379"/>
      <c r="C1872" s="378" t="s">
        <v>7501</v>
      </c>
      <c r="D1872" s="381" t="s">
        <v>6</v>
      </c>
      <c r="E1872" s="383">
        <v>1537.78</v>
      </c>
      <c r="F1872" s="383">
        <v>132.72</v>
      </c>
      <c r="G1872" s="383">
        <v>1670.5</v>
      </c>
    </row>
    <row r="1873" spans="1:7" s="352" customFormat="1" ht="25.5" x14ac:dyDescent="0.2">
      <c r="A1873" s="378" t="s">
        <v>4652</v>
      </c>
      <c r="B1873" s="379"/>
      <c r="C1873" s="378" t="s">
        <v>7502</v>
      </c>
      <c r="D1873" s="381" t="s">
        <v>6</v>
      </c>
      <c r="E1873" s="383">
        <v>1029.51</v>
      </c>
      <c r="F1873" s="383">
        <v>132.72</v>
      </c>
      <c r="G1873" s="383">
        <v>1162.23</v>
      </c>
    </row>
    <row r="1874" spans="1:7" s="352" customFormat="1" ht="25.5" x14ac:dyDescent="0.2">
      <c r="A1874" s="378" t="s">
        <v>4653</v>
      </c>
      <c r="B1874" s="379"/>
      <c r="C1874" s="378" t="s">
        <v>7503</v>
      </c>
      <c r="D1874" s="381" t="s">
        <v>6</v>
      </c>
      <c r="E1874" s="383">
        <v>371.67</v>
      </c>
      <c r="F1874" s="383">
        <v>99.54</v>
      </c>
      <c r="G1874" s="383">
        <v>471.21</v>
      </c>
    </row>
    <row r="1875" spans="1:7" ht="25.5" x14ac:dyDescent="0.2">
      <c r="A1875" s="378" t="s">
        <v>4654</v>
      </c>
      <c r="B1875" s="379"/>
      <c r="C1875" s="378" t="s">
        <v>7504</v>
      </c>
      <c r="D1875" s="381" t="s">
        <v>6</v>
      </c>
      <c r="E1875" s="383">
        <v>1684.54</v>
      </c>
      <c r="F1875" s="383">
        <v>138.33000000000001</v>
      </c>
      <c r="G1875" s="383">
        <v>1822.87</v>
      </c>
    </row>
    <row r="1876" spans="1:7" s="352" customFormat="1" ht="38.25" x14ac:dyDescent="0.2">
      <c r="A1876" s="378" t="s">
        <v>4655</v>
      </c>
      <c r="B1876" s="379"/>
      <c r="C1876" s="378" t="s">
        <v>7505</v>
      </c>
      <c r="D1876" s="381" t="s">
        <v>6</v>
      </c>
      <c r="E1876" s="383">
        <v>520.01</v>
      </c>
      <c r="F1876" s="383">
        <v>132.72</v>
      </c>
      <c r="G1876" s="383">
        <v>652.73</v>
      </c>
    </row>
    <row r="1877" spans="1:7" s="352" customFormat="1" ht="25.5" x14ac:dyDescent="0.2">
      <c r="A1877" s="378" t="s">
        <v>4656</v>
      </c>
      <c r="B1877" s="379"/>
      <c r="C1877" s="378" t="s">
        <v>7506</v>
      </c>
      <c r="D1877" s="381" t="s">
        <v>6</v>
      </c>
      <c r="E1877" s="383">
        <v>65.650000000000006</v>
      </c>
      <c r="F1877" s="383">
        <v>66.36</v>
      </c>
      <c r="G1877" s="383">
        <v>132.01</v>
      </c>
    </row>
    <row r="1878" spans="1:7" s="352" customFormat="1" ht="25.5" x14ac:dyDescent="0.2">
      <c r="A1878" s="378" t="s">
        <v>4657</v>
      </c>
      <c r="B1878" s="379"/>
      <c r="C1878" s="378" t="s">
        <v>7507</v>
      </c>
      <c r="D1878" s="381" t="s">
        <v>6</v>
      </c>
      <c r="E1878" s="383">
        <v>119.33</v>
      </c>
      <c r="F1878" s="383">
        <v>114.98</v>
      </c>
      <c r="G1878" s="383">
        <v>234.31</v>
      </c>
    </row>
    <row r="1879" spans="1:7" s="352" customFormat="1" ht="25.5" x14ac:dyDescent="0.2">
      <c r="A1879" s="378" t="s">
        <v>4658</v>
      </c>
      <c r="B1879" s="379"/>
      <c r="C1879" s="378" t="s">
        <v>7508</v>
      </c>
      <c r="D1879" s="381" t="s">
        <v>6</v>
      </c>
      <c r="E1879" s="383">
        <v>368.05</v>
      </c>
      <c r="F1879" s="383">
        <v>132.72</v>
      </c>
      <c r="G1879" s="383">
        <v>500.77</v>
      </c>
    </row>
    <row r="1880" spans="1:7" s="352" customFormat="1" x14ac:dyDescent="0.2">
      <c r="A1880" s="384" t="s">
        <v>4659</v>
      </c>
      <c r="B1880" s="385" t="s">
        <v>1240</v>
      </c>
      <c r="C1880" s="384"/>
      <c r="D1880" s="386"/>
      <c r="E1880" s="387"/>
      <c r="F1880" s="387"/>
      <c r="G1880" s="387"/>
    </row>
    <row r="1881" spans="1:7" s="352" customFormat="1" x14ac:dyDescent="0.2">
      <c r="A1881" s="378" t="s">
        <v>4660</v>
      </c>
      <c r="B1881" s="379"/>
      <c r="C1881" s="378" t="s">
        <v>1241</v>
      </c>
      <c r="D1881" s="381" t="s">
        <v>6</v>
      </c>
      <c r="E1881" s="383">
        <v>12.27</v>
      </c>
      <c r="F1881" s="383">
        <v>9.9600000000000009</v>
      </c>
      <c r="G1881" s="383">
        <v>22.23</v>
      </c>
    </row>
    <row r="1882" spans="1:7" s="352" customFormat="1" x14ac:dyDescent="0.2">
      <c r="A1882" s="378" t="s">
        <v>4661</v>
      </c>
      <c r="B1882" s="379"/>
      <c r="C1882" s="378" t="s">
        <v>1242</v>
      </c>
      <c r="D1882" s="381" t="s">
        <v>6</v>
      </c>
      <c r="E1882" s="383">
        <v>24.22</v>
      </c>
      <c r="F1882" s="383">
        <v>9.9600000000000009</v>
      </c>
      <c r="G1882" s="383">
        <v>34.18</v>
      </c>
    </row>
    <row r="1883" spans="1:7" x14ac:dyDescent="0.2">
      <c r="A1883" s="378" t="s">
        <v>4662</v>
      </c>
      <c r="B1883" s="379"/>
      <c r="C1883" s="378" t="s">
        <v>1243</v>
      </c>
      <c r="D1883" s="381" t="s">
        <v>6</v>
      </c>
      <c r="E1883" s="383">
        <v>36.71</v>
      </c>
      <c r="F1883" s="383">
        <v>9.9600000000000009</v>
      </c>
      <c r="G1883" s="383">
        <v>46.67</v>
      </c>
    </row>
    <row r="1884" spans="1:7" x14ac:dyDescent="0.2">
      <c r="A1884" s="378" t="s">
        <v>4663</v>
      </c>
      <c r="B1884" s="379"/>
      <c r="C1884" s="378" t="s">
        <v>1244</v>
      </c>
      <c r="D1884" s="381" t="s">
        <v>6</v>
      </c>
      <c r="E1884" s="383">
        <v>51.04</v>
      </c>
      <c r="F1884" s="383">
        <v>9.9600000000000009</v>
      </c>
      <c r="G1884" s="383">
        <v>61</v>
      </c>
    </row>
    <row r="1885" spans="1:7" s="352" customFormat="1" x14ac:dyDescent="0.2">
      <c r="A1885" s="384" t="s">
        <v>4664</v>
      </c>
      <c r="B1885" s="385" t="s">
        <v>1245</v>
      </c>
      <c r="C1885" s="384"/>
      <c r="D1885" s="386"/>
      <c r="E1885" s="387"/>
      <c r="F1885" s="387"/>
      <c r="G1885" s="387"/>
    </row>
    <row r="1886" spans="1:7" s="352" customFormat="1" ht="25.5" x14ac:dyDescent="0.2">
      <c r="A1886" s="378" t="s">
        <v>4665</v>
      </c>
      <c r="B1886" s="379"/>
      <c r="C1886" s="378" t="s">
        <v>1246</v>
      </c>
      <c r="D1886" s="381" t="s">
        <v>6</v>
      </c>
      <c r="E1886" s="383">
        <v>17.27</v>
      </c>
      <c r="F1886" s="383">
        <v>6.64</v>
      </c>
      <c r="G1886" s="383">
        <v>23.91</v>
      </c>
    </row>
    <row r="1887" spans="1:7" s="352" customFormat="1" ht="25.5" x14ac:dyDescent="0.2">
      <c r="A1887" s="378" t="s">
        <v>4666</v>
      </c>
      <c r="B1887" s="379"/>
      <c r="C1887" s="378" t="s">
        <v>1247</v>
      </c>
      <c r="D1887" s="381" t="s">
        <v>6</v>
      </c>
      <c r="E1887" s="383">
        <v>18.149999999999999</v>
      </c>
      <c r="F1887" s="383">
        <v>6.64</v>
      </c>
      <c r="G1887" s="383">
        <v>24.79</v>
      </c>
    </row>
    <row r="1888" spans="1:7" s="352" customFormat="1" x14ac:dyDescent="0.2">
      <c r="A1888" s="378" t="s">
        <v>4667</v>
      </c>
      <c r="B1888" s="379"/>
      <c r="C1888" s="378" t="s">
        <v>1248</v>
      </c>
      <c r="D1888" s="381" t="s">
        <v>6</v>
      </c>
      <c r="E1888" s="383">
        <v>55.52</v>
      </c>
      <c r="F1888" s="383">
        <v>6.64</v>
      </c>
      <c r="G1888" s="383">
        <v>62.16</v>
      </c>
    </row>
    <row r="1889" spans="1:7" s="352" customFormat="1" ht="25.5" x14ac:dyDescent="0.2">
      <c r="A1889" s="378" t="s">
        <v>4668</v>
      </c>
      <c r="B1889" s="379"/>
      <c r="C1889" s="378" t="s">
        <v>1249</v>
      </c>
      <c r="D1889" s="381" t="s">
        <v>6</v>
      </c>
      <c r="E1889" s="383">
        <v>34.22</v>
      </c>
      <c r="F1889" s="383">
        <v>24.89</v>
      </c>
      <c r="G1889" s="383">
        <v>59.11</v>
      </c>
    </row>
    <row r="1890" spans="1:7" x14ac:dyDescent="0.2">
      <c r="A1890" s="378" t="s">
        <v>4669</v>
      </c>
      <c r="B1890" s="379"/>
      <c r="C1890" s="378" t="s">
        <v>1250</v>
      </c>
      <c r="D1890" s="381" t="s">
        <v>6</v>
      </c>
      <c r="E1890" s="383">
        <v>66.680000000000007</v>
      </c>
      <c r="F1890" s="383">
        <v>6.64</v>
      </c>
      <c r="G1890" s="383">
        <v>73.319999999999993</v>
      </c>
    </row>
    <row r="1891" spans="1:7" s="352" customFormat="1" x14ac:dyDescent="0.2">
      <c r="A1891" s="378" t="s">
        <v>4670</v>
      </c>
      <c r="B1891" s="379"/>
      <c r="C1891" s="378" t="s">
        <v>1251</v>
      </c>
      <c r="D1891" s="381" t="s">
        <v>6</v>
      </c>
      <c r="E1891" s="383">
        <v>91.92</v>
      </c>
      <c r="F1891" s="383">
        <v>6.64</v>
      </c>
      <c r="G1891" s="383">
        <v>98.56</v>
      </c>
    </row>
    <row r="1892" spans="1:7" x14ac:dyDescent="0.2">
      <c r="A1892" s="384" t="s">
        <v>4671</v>
      </c>
      <c r="B1892" s="385" t="s">
        <v>1252</v>
      </c>
      <c r="C1892" s="384"/>
      <c r="D1892" s="386"/>
      <c r="E1892" s="387"/>
      <c r="F1892" s="387"/>
      <c r="G1892" s="387"/>
    </row>
    <row r="1893" spans="1:7" s="352" customFormat="1" ht="25.5" x14ac:dyDescent="0.2">
      <c r="A1893" s="378" t="s">
        <v>4672</v>
      </c>
      <c r="B1893" s="379"/>
      <c r="C1893" s="378" t="s">
        <v>1253</v>
      </c>
      <c r="D1893" s="381" t="s">
        <v>55</v>
      </c>
      <c r="E1893" s="383">
        <v>381.37</v>
      </c>
      <c r="F1893" s="383">
        <v>16.600000000000001</v>
      </c>
      <c r="G1893" s="383">
        <v>397.97</v>
      </c>
    </row>
    <row r="1894" spans="1:7" s="352" customFormat="1" ht="25.5" x14ac:dyDescent="0.2">
      <c r="A1894" s="378" t="s">
        <v>4673</v>
      </c>
      <c r="B1894" s="379"/>
      <c r="C1894" s="378" t="s">
        <v>1254</v>
      </c>
      <c r="D1894" s="381" t="s">
        <v>55</v>
      </c>
      <c r="E1894" s="383">
        <v>322.39999999999998</v>
      </c>
      <c r="F1894" s="383">
        <v>16.600000000000001</v>
      </c>
      <c r="G1894" s="383">
        <v>339</v>
      </c>
    </row>
    <row r="1895" spans="1:7" s="352" customFormat="1" x14ac:dyDescent="0.2">
      <c r="A1895" s="384" t="s">
        <v>4674</v>
      </c>
      <c r="B1895" s="385" t="s">
        <v>4675</v>
      </c>
      <c r="C1895" s="384"/>
      <c r="D1895" s="386"/>
      <c r="E1895" s="387"/>
      <c r="F1895" s="387"/>
      <c r="G1895" s="387"/>
    </row>
    <row r="1896" spans="1:7" s="352" customFormat="1" ht="25.5" x14ac:dyDescent="0.2">
      <c r="A1896" s="378" t="s">
        <v>4676</v>
      </c>
      <c r="B1896" s="379"/>
      <c r="C1896" s="378" t="s">
        <v>4677</v>
      </c>
      <c r="D1896" s="381" t="s">
        <v>6</v>
      </c>
      <c r="E1896" s="383">
        <v>152.13999999999999</v>
      </c>
      <c r="F1896" s="383">
        <v>15.56</v>
      </c>
      <c r="G1896" s="383">
        <v>167.7</v>
      </c>
    </row>
    <row r="1897" spans="1:7" s="352" customFormat="1" ht="25.5" x14ac:dyDescent="0.2">
      <c r="A1897" s="378" t="s">
        <v>4678</v>
      </c>
      <c r="B1897" s="379"/>
      <c r="C1897" s="378" t="s">
        <v>4679</v>
      </c>
      <c r="D1897" s="381" t="s">
        <v>6</v>
      </c>
      <c r="E1897" s="383">
        <v>165.83</v>
      </c>
      <c r="F1897" s="383">
        <v>15.56</v>
      </c>
      <c r="G1897" s="383">
        <v>181.39</v>
      </c>
    </row>
    <row r="1898" spans="1:7" ht="25.5" x14ac:dyDescent="0.2">
      <c r="A1898" s="378" t="s">
        <v>4680</v>
      </c>
      <c r="B1898" s="379"/>
      <c r="C1898" s="378" t="s">
        <v>4681</v>
      </c>
      <c r="D1898" s="381" t="s">
        <v>6</v>
      </c>
      <c r="E1898" s="383">
        <v>159.19</v>
      </c>
      <c r="F1898" s="383">
        <v>15.56</v>
      </c>
      <c r="G1898" s="383">
        <v>174.75</v>
      </c>
    </row>
    <row r="1899" spans="1:7" s="352" customFormat="1" ht="25.5" x14ac:dyDescent="0.2">
      <c r="A1899" s="378" t="s">
        <v>4682</v>
      </c>
      <c r="B1899" s="379"/>
      <c r="C1899" s="378" t="s">
        <v>4683</v>
      </c>
      <c r="D1899" s="381" t="s">
        <v>6</v>
      </c>
      <c r="E1899" s="383">
        <v>171.47</v>
      </c>
      <c r="F1899" s="383">
        <v>15.56</v>
      </c>
      <c r="G1899" s="383">
        <v>187.03</v>
      </c>
    </row>
    <row r="1900" spans="1:7" s="352" customFormat="1" x14ac:dyDescent="0.2">
      <c r="A1900" s="384" t="s">
        <v>4684</v>
      </c>
      <c r="B1900" s="385" t="s">
        <v>1255</v>
      </c>
      <c r="C1900" s="384"/>
      <c r="D1900" s="386"/>
      <c r="E1900" s="387"/>
      <c r="F1900" s="387"/>
      <c r="G1900" s="387"/>
    </row>
    <row r="1901" spans="1:7" s="352" customFormat="1" ht="25.5" x14ac:dyDescent="0.2">
      <c r="A1901" s="378" t="s">
        <v>4685</v>
      </c>
      <c r="B1901" s="379"/>
      <c r="C1901" s="378" t="s">
        <v>4686</v>
      </c>
      <c r="D1901" s="381" t="s">
        <v>6</v>
      </c>
      <c r="E1901" s="383">
        <v>128194.7</v>
      </c>
      <c r="F1901" s="383">
        <v>1279.52</v>
      </c>
      <c r="G1901" s="383">
        <v>129474.22</v>
      </c>
    </row>
    <row r="1902" spans="1:7" s="352" customFormat="1" ht="25.5" x14ac:dyDescent="0.2">
      <c r="A1902" s="378" t="s">
        <v>4687</v>
      </c>
      <c r="B1902" s="379"/>
      <c r="C1902" s="378" t="s">
        <v>4688</v>
      </c>
      <c r="D1902" s="381" t="s">
        <v>6</v>
      </c>
      <c r="E1902" s="383">
        <v>172943.81</v>
      </c>
      <c r="F1902" s="383">
        <v>1279.52</v>
      </c>
      <c r="G1902" s="383">
        <v>174223.33</v>
      </c>
    </row>
    <row r="1903" spans="1:7" ht="25.5" x14ac:dyDescent="0.2">
      <c r="A1903" s="378" t="s">
        <v>4689</v>
      </c>
      <c r="B1903" s="379"/>
      <c r="C1903" s="378" t="s">
        <v>4690</v>
      </c>
      <c r="D1903" s="381" t="s">
        <v>6</v>
      </c>
      <c r="E1903" s="383">
        <v>70741.16</v>
      </c>
      <c r="F1903" s="383">
        <v>1279.52</v>
      </c>
      <c r="G1903" s="383">
        <v>72020.679999999993</v>
      </c>
    </row>
    <row r="1904" spans="1:7" s="352" customFormat="1" ht="25.5" x14ac:dyDescent="0.2">
      <c r="A1904" s="378" t="s">
        <v>4691</v>
      </c>
      <c r="B1904" s="379"/>
      <c r="C1904" s="378" t="s">
        <v>4692</v>
      </c>
      <c r="D1904" s="381" t="s">
        <v>6</v>
      </c>
      <c r="E1904" s="383">
        <v>93030.91</v>
      </c>
      <c r="F1904" s="383">
        <v>1279.52</v>
      </c>
      <c r="G1904" s="383">
        <v>94310.43</v>
      </c>
    </row>
    <row r="1905" spans="1:7" s="352" customFormat="1" ht="25.5" x14ac:dyDescent="0.2">
      <c r="A1905" s="378" t="s">
        <v>4693</v>
      </c>
      <c r="B1905" s="379"/>
      <c r="C1905" s="378" t="s">
        <v>4694</v>
      </c>
      <c r="D1905" s="381" t="s">
        <v>6</v>
      </c>
      <c r="E1905" s="383">
        <v>64109.66</v>
      </c>
      <c r="F1905" s="383">
        <v>683</v>
      </c>
      <c r="G1905" s="383">
        <v>64792.66</v>
      </c>
    </row>
    <row r="1906" spans="1:7" s="352" customFormat="1" ht="25.5" x14ac:dyDescent="0.2">
      <c r="A1906" s="378" t="s">
        <v>4695</v>
      </c>
      <c r="B1906" s="379"/>
      <c r="C1906" s="378" t="s">
        <v>4696</v>
      </c>
      <c r="D1906" s="381" t="s">
        <v>6</v>
      </c>
      <c r="E1906" s="383">
        <v>114607.63</v>
      </c>
      <c r="F1906" s="383">
        <v>1279.52</v>
      </c>
      <c r="G1906" s="383">
        <v>115887.15</v>
      </c>
    </row>
    <row r="1907" spans="1:7" s="352" customFormat="1" ht="25.5" x14ac:dyDescent="0.2">
      <c r="A1907" s="378" t="s">
        <v>4697</v>
      </c>
      <c r="B1907" s="379"/>
      <c r="C1907" s="378" t="s">
        <v>4698</v>
      </c>
      <c r="D1907" s="381" t="s">
        <v>6</v>
      </c>
      <c r="E1907" s="383">
        <v>232592.92</v>
      </c>
      <c r="F1907" s="383">
        <v>1416.12</v>
      </c>
      <c r="G1907" s="383">
        <v>234009.04</v>
      </c>
    </row>
    <row r="1908" spans="1:7" ht="38.25" x14ac:dyDescent="0.2">
      <c r="A1908" s="378" t="s">
        <v>4699</v>
      </c>
      <c r="B1908" s="379"/>
      <c r="C1908" s="378" t="s">
        <v>4700</v>
      </c>
      <c r="D1908" s="381" t="s">
        <v>6</v>
      </c>
      <c r="E1908" s="383">
        <v>113705.72</v>
      </c>
      <c r="F1908" s="383">
        <v>1279.52</v>
      </c>
      <c r="G1908" s="383">
        <v>114985.24</v>
      </c>
    </row>
    <row r="1909" spans="1:7" s="352" customFormat="1" ht="38.25" x14ac:dyDescent="0.2">
      <c r="A1909" s="378" t="s">
        <v>4701</v>
      </c>
      <c r="B1909" s="379"/>
      <c r="C1909" s="378" t="s">
        <v>4702</v>
      </c>
      <c r="D1909" s="381" t="s">
        <v>6</v>
      </c>
      <c r="E1909" s="383">
        <v>254696.14</v>
      </c>
      <c r="F1909" s="383">
        <v>1403.12</v>
      </c>
      <c r="G1909" s="383">
        <v>256099.26</v>
      </c>
    </row>
    <row r="1910" spans="1:7" s="352" customFormat="1" ht="25.5" x14ac:dyDescent="0.2">
      <c r="A1910" s="378" t="s">
        <v>4703</v>
      </c>
      <c r="B1910" s="379"/>
      <c r="C1910" s="378" t="s">
        <v>4704</v>
      </c>
      <c r="D1910" s="381" t="s">
        <v>6</v>
      </c>
      <c r="E1910" s="383">
        <v>189305.08</v>
      </c>
      <c r="F1910" s="383">
        <v>1416.12</v>
      </c>
      <c r="G1910" s="383">
        <v>190721.2</v>
      </c>
    </row>
    <row r="1911" spans="1:7" x14ac:dyDescent="0.2">
      <c r="A1911" s="384" t="s">
        <v>4705</v>
      </c>
      <c r="B1911" s="385" t="s">
        <v>1256</v>
      </c>
      <c r="C1911" s="384"/>
      <c r="D1911" s="386"/>
      <c r="E1911" s="387"/>
      <c r="F1911" s="387"/>
      <c r="G1911" s="387"/>
    </row>
    <row r="1912" spans="1:7" ht="25.5" x14ac:dyDescent="0.2">
      <c r="A1912" s="378" t="s">
        <v>4706</v>
      </c>
      <c r="B1912" s="379"/>
      <c r="C1912" s="378" t="s">
        <v>1257</v>
      </c>
      <c r="D1912" s="381" t="s">
        <v>6</v>
      </c>
      <c r="E1912" s="383">
        <v>14751.94</v>
      </c>
      <c r="F1912" s="383">
        <v>683</v>
      </c>
      <c r="G1912" s="383">
        <v>15434.94</v>
      </c>
    </row>
    <row r="1913" spans="1:7" s="352" customFormat="1" ht="25.5" x14ac:dyDescent="0.2">
      <c r="A1913" s="378" t="s">
        <v>4707</v>
      </c>
      <c r="B1913" s="379"/>
      <c r="C1913" s="378" t="s">
        <v>1258</v>
      </c>
      <c r="D1913" s="381" t="s">
        <v>6</v>
      </c>
      <c r="E1913" s="383">
        <v>10725.14</v>
      </c>
      <c r="F1913" s="383">
        <v>683</v>
      </c>
      <c r="G1913" s="383">
        <v>11408.14</v>
      </c>
    </row>
    <row r="1914" spans="1:7" s="352" customFormat="1" ht="25.5" x14ac:dyDescent="0.2">
      <c r="A1914" s="378" t="s">
        <v>4708</v>
      </c>
      <c r="B1914" s="379"/>
      <c r="C1914" s="378" t="s">
        <v>1259</v>
      </c>
      <c r="D1914" s="381" t="s">
        <v>6</v>
      </c>
      <c r="E1914" s="383">
        <v>41617.78</v>
      </c>
      <c r="F1914" s="383">
        <v>1092.8</v>
      </c>
      <c r="G1914" s="383">
        <v>42710.58</v>
      </c>
    </row>
    <row r="1915" spans="1:7" s="352" customFormat="1" ht="25.5" x14ac:dyDescent="0.2">
      <c r="A1915" s="378" t="s">
        <v>4709</v>
      </c>
      <c r="B1915" s="379"/>
      <c r="C1915" s="378" t="s">
        <v>1260</v>
      </c>
      <c r="D1915" s="381" t="s">
        <v>6</v>
      </c>
      <c r="E1915" s="383">
        <v>77135.070000000007</v>
      </c>
      <c r="F1915" s="383">
        <v>1092.8</v>
      </c>
      <c r="G1915" s="383">
        <v>78227.87</v>
      </c>
    </row>
    <row r="1916" spans="1:7" ht="25.5" x14ac:dyDescent="0.2">
      <c r="A1916" s="378" t="s">
        <v>4710</v>
      </c>
      <c r="B1916" s="379"/>
      <c r="C1916" s="378" t="s">
        <v>1261</v>
      </c>
      <c r="D1916" s="381" t="s">
        <v>6</v>
      </c>
      <c r="E1916" s="383">
        <v>3786.77</v>
      </c>
      <c r="F1916" s="383">
        <v>273.2</v>
      </c>
      <c r="G1916" s="383">
        <v>4059.97</v>
      </c>
    </row>
    <row r="1917" spans="1:7" s="352" customFormat="1" ht="25.5" x14ac:dyDescent="0.2">
      <c r="A1917" s="378" t="s">
        <v>4711</v>
      </c>
      <c r="B1917" s="379"/>
      <c r="C1917" s="378" t="s">
        <v>1262</v>
      </c>
      <c r="D1917" s="381" t="s">
        <v>6</v>
      </c>
      <c r="E1917" s="383">
        <v>4268.6899999999996</v>
      </c>
      <c r="F1917" s="383">
        <v>273.2</v>
      </c>
      <c r="G1917" s="383">
        <v>4541.8900000000003</v>
      </c>
    </row>
    <row r="1918" spans="1:7" s="352" customFormat="1" ht="25.5" x14ac:dyDescent="0.2">
      <c r="A1918" s="378" t="s">
        <v>4712</v>
      </c>
      <c r="B1918" s="379"/>
      <c r="C1918" s="378" t="s">
        <v>1263</v>
      </c>
      <c r="D1918" s="381" t="s">
        <v>6</v>
      </c>
      <c r="E1918" s="383">
        <v>8294.67</v>
      </c>
      <c r="F1918" s="383">
        <v>683</v>
      </c>
      <c r="G1918" s="383">
        <v>8977.67</v>
      </c>
    </row>
    <row r="1919" spans="1:7" s="352" customFormat="1" ht="25.5" x14ac:dyDescent="0.2">
      <c r="A1919" s="378" t="s">
        <v>4713</v>
      </c>
      <c r="B1919" s="379"/>
      <c r="C1919" s="378" t="s">
        <v>1264</v>
      </c>
      <c r="D1919" s="381" t="s">
        <v>6</v>
      </c>
      <c r="E1919" s="383">
        <v>17120.87</v>
      </c>
      <c r="F1919" s="383">
        <v>683</v>
      </c>
      <c r="G1919" s="383">
        <v>17803.87</v>
      </c>
    </row>
    <row r="1920" spans="1:7" s="352" customFormat="1" ht="25.5" x14ac:dyDescent="0.2">
      <c r="A1920" s="378" t="s">
        <v>4714</v>
      </c>
      <c r="B1920" s="379"/>
      <c r="C1920" s="378" t="s">
        <v>1265</v>
      </c>
      <c r="D1920" s="381" t="s">
        <v>6</v>
      </c>
      <c r="E1920" s="383">
        <v>8407.5300000000007</v>
      </c>
      <c r="F1920" s="383">
        <v>683</v>
      </c>
      <c r="G1920" s="383">
        <v>9090.5300000000007</v>
      </c>
    </row>
    <row r="1921" spans="1:7" s="352" customFormat="1" ht="25.5" x14ac:dyDescent="0.2">
      <c r="A1921" s="378" t="s">
        <v>4715</v>
      </c>
      <c r="B1921" s="379"/>
      <c r="C1921" s="378" t="s">
        <v>1266</v>
      </c>
      <c r="D1921" s="381" t="s">
        <v>6</v>
      </c>
      <c r="E1921" s="383">
        <v>52242.73</v>
      </c>
      <c r="F1921" s="383">
        <v>1092.8</v>
      </c>
      <c r="G1921" s="383">
        <v>53335.53</v>
      </c>
    </row>
    <row r="1922" spans="1:7" s="352" customFormat="1" ht="25.5" x14ac:dyDescent="0.2">
      <c r="A1922" s="378" t="s">
        <v>4716</v>
      </c>
      <c r="B1922" s="379"/>
      <c r="C1922" s="378" t="s">
        <v>1267</v>
      </c>
      <c r="D1922" s="381" t="s">
        <v>6</v>
      </c>
      <c r="E1922" s="383">
        <v>8843.89</v>
      </c>
      <c r="F1922" s="383">
        <v>273.2</v>
      </c>
      <c r="G1922" s="383">
        <v>9117.09</v>
      </c>
    </row>
    <row r="1923" spans="1:7" s="352" customFormat="1" ht="25.5" x14ac:dyDescent="0.2">
      <c r="A1923" s="378" t="s">
        <v>4717</v>
      </c>
      <c r="B1923" s="379"/>
      <c r="C1923" s="378" t="s">
        <v>1268</v>
      </c>
      <c r="D1923" s="381" t="s">
        <v>6</v>
      </c>
      <c r="E1923" s="383">
        <v>33555.32</v>
      </c>
      <c r="F1923" s="383">
        <v>1092.8</v>
      </c>
      <c r="G1923" s="383">
        <v>34648.120000000003</v>
      </c>
    </row>
    <row r="1924" spans="1:7" s="352" customFormat="1" ht="25.5" x14ac:dyDescent="0.2">
      <c r="A1924" s="378" t="s">
        <v>4718</v>
      </c>
      <c r="B1924" s="379"/>
      <c r="C1924" s="378" t="s">
        <v>1269</v>
      </c>
      <c r="D1924" s="381" t="s">
        <v>6</v>
      </c>
      <c r="E1924" s="383">
        <v>38832.97</v>
      </c>
      <c r="F1924" s="383">
        <v>1092.8</v>
      </c>
      <c r="G1924" s="383">
        <v>39925.769999999997</v>
      </c>
    </row>
    <row r="1925" spans="1:7" s="352" customFormat="1" ht="25.5" x14ac:dyDescent="0.2">
      <c r="A1925" s="378" t="s">
        <v>4719</v>
      </c>
      <c r="B1925" s="379"/>
      <c r="C1925" s="378" t="s">
        <v>1270</v>
      </c>
      <c r="D1925" s="381" t="s">
        <v>6</v>
      </c>
      <c r="E1925" s="383">
        <v>69416.25</v>
      </c>
      <c r="F1925" s="383">
        <v>1092.8</v>
      </c>
      <c r="G1925" s="383">
        <v>70509.05</v>
      </c>
    </row>
    <row r="1926" spans="1:7" s="352" customFormat="1" ht="25.5" x14ac:dyDescent="0.2">
      <c r="A1926" s="378" t="s">
        <v>4720</v>
      </c>
      <c r="B1926" s="379"/>
      <c r="C1926" s="378" t="s">
        <v>1271</v>
      </c>
      <c r="D1926" s="381" t="s">
        <v>6</v>
      </c>
      <c r="E1926" s="383">
        <v>39217.9</v>
      </c>
      <c r="F1926" s="383">
        <v>683</v>
      </c>
      <c r="G1926" s="383">
        <v>39900.9</v>
      </c>
    </row>
    <row r="1927" spans="1:7" s="352" customFormat="1" ht="25.5" x14ac:dyDescent="0.2">
      <c r="A1927" s="378" t="s">
        <v>4721</v>
      </c>
      <c r="B1927" s="379"/>
      <c r="C1927" s="378" t="s">
        <v>1272</v>
      </c>
      <c r="D1927" s="381" t="s">
        <v>6</v>
      </c>
      <c r="E1927" s="383">
        <v>12264</v>
      </c>
      <c r="F1927" s="383">
        <v>683</v>
      </c>
      <c r="G1927" s="383">
        <v>12947</v>
      </c>
    </row>
    <row r="1928" spans="1:7" ht="25.5" x14ac:dyDescent="0.2">
      <c r="A1928" s="378" t="s">
        <v>4722</v>
      </c>
      <c r="B1928" s="379"/>
      <c r="C1928" s="378" t="s">
        <v>1273</v>
      </c>
      <c r="D1928" s="381" t="s">
        <v>6</v>
      </c>
      <c r="E1928" s="383">
        <v>72877.55</v>
      </c>
      <c r="F1928" s="383">
        <v>1092.8</v>
      </c>
      <c r="G1928" s="383">
        <v>73970.350000000006</v>
      </c>
    </row>
    <row r="1929" spans="1:7" s="352" customFormat="1" ht="25.5" x14ac:dyDescent="0.2">
      <c r="A1929" s="378" t="s">
        <v>4723</v>
      </c>
      <c r="B1929" s="379"/>
      <c r="C1929" s="378" t="s">
        <v>1274</v>
      </c>
      <c r="D1929" s="381" t="s">
        <v>6</v>
      </c>
      <c r="E1929" s="383">
        <v>17584.32</v>
      </c>
      <c r="F1929" s="383">
        <v>683</v>
      </c>
      <c r="G1929" s="383">
        <v>18267.32</v>
      </c>
    </row>
    <row r="1930" spans="1:7" s="352" customFormat="1" ht="25.5" x14ac:dyDescent="0.2">
      <c r="A1930" s="378" t="s">
        <v>4724</v>
      </c>
      <c r="B1930" s="379"/>
      <c r="C1930" s="378" t="s">
        <v>1275</v>
      </c>
      <c r="D1930" s="381" t="s">
        <v>6</v>
      </c>
      <c r="E1930" s="383">
        <v>21822.46</v>
      </c>
      <c r="F1930" s="383">
        <v>683</v>
      </c>
      <c r="G1930" s="383">
        <v>22505.46</v>
      </c>
    </row>
    <row r="1931" spans="1:7" s="352" customFormat="1" x14ac:dyDescent="0.2">
      <c r="A1931" s="384" t="s">
        <v>4725</v>
      </c>
      <c r="B1931" s="385" t="s">
        <v>4726</v>
      </c>
      <c r="C1931" s="384"/>
      <c r="D1931" s="386"/>
      <c r="E1931" s="387"/>
      <c r="F1931" s="387"/>
      <c r="G1931" s="387"/>
    </row>
    <row r="1932" spans="1:7" s="352" customFormat="1" ht="25.5" x14ac:dyDescent="0.2">
      <c r="A1932" s="378" t="s">
        <v>4727</v>
      </c>
      <c r="B1932" s="379"/>
      <c r="C1932" s="378" t="s">
        <v>1276</v>
      </c>
      <c r="D1932" s="381" t="s">
        <v>46</v>
      </c>
      <c r="E1932" s="383">
        <v>32.42</v>
      </c>
      <c r="F1932" s="383">
        <v>13.27</v>
      </c>
      <c r="G1932" s="383">
        <v>45.69</v>
      </c>
    </row>
    <row r="1933" spans="1:7" x14ac:dyDescent="0.2">
      <c r="A1933" s="378" t="s">
        <v>4728</v>
      </c>
      <c r="B1933" s="379"/>
      <c r="C1933" s="378" t="s">
        <v>1277</v>
      </c>
      <c r="D1933" s="381" t="s">
        <v>6</v>
      </c>
      <c r="E1933" s="383">
        <v>36.65</v>
      </c>
      <c r="F1933" s="383">
        <v>6.64</v>
      </c>
      <c r="G1933" s="383">
        <v>43.29</v>
      </c>
    </row>
    <row r="1934" spans="1:7" s="352" customFormat="1" x14ac:dyDescent="0.2">
      <c r="A1934" s="378" t="s">
        <v>4729</v>
      </c>
      <c r="B1934" s="379"/>
      <c r="C1934" s="378" t="s">
        <v>1278</v>
      </c>
      <c r="D1934" s="381" t="s">
        <v>6</v>
      </c>
      <c r="E1934" s="383">
        <v>905.64</v>
      </c>
      <c r="F1934" s="383">
        <v>43.24</v>
      </c>
      <c r="G1934" s="383">
        <v>948.88</v>
      </c>
    </row>
    <row r="1935" spans="1:7" s="352" customFormat="1" x14ac:dyDescent="0.2">
      <c r="A1935" s="378" t="s">
        <v>4730</v>
      </c>
      <c r="B1935" s="379"/>
      <c r="C1935" s="378" t="s">
        <v>1279</v>
      </c>
      <c r="D1935" s="381" t="s">
        <v>6</v>
      </c>
      <c r="E1935" s="383">
        <v>11.96</v>
      </c>
      <c r="F1935" s="383">
        <v>6.64</v>
      </c>
      <c r="G1935" s="383">
        <v>18.600000000000001</v>
      </c>
    </row>
    <row r="1936" spans="1:7" s="352" customFormat="1" x14ac:dyDescent="0.2">
      <c r="A1936" s="378" t="s">
        <v>4731</v>
      </c>
      <c r="B1936" s="379"/>
      <c r="C1936" s="378" t="s">
        <v>1280</v>
      </c>
      <c r="D1936" s="381" t="s">
        <v>6</v>
      </c>
      <c r="E1936" s="383">
        <v>1.87</v>
      </c>
      <c r="F1936" s="383">
        <v>4.97</v>
      </c>
      <c r="G1936" s="383">
        <v>6.84</v>
      </c>
    </row>
    <row r="1937" spans="1:7" s="352" customFormat="1" x14ac:dyDescent="0.2">
      <c r="A1937" s="378" t="s">
        <v>4732</v>
      </c>
      <c r="B1937" s="379"/>
      <c r="C1937" s="378" t="s">
        <v>1281</v>
      </c>
      <c r="D1937" s="381" t="s">
        <v>6</v>
      </c>
      <c r="E1937" s="383">
        <v>11.51</v>
      </c>
      <c r="F1937" s="383">
        <v>6.64</v>
      </c>
      <c r="G1937" s="383">
        <v>18.149999999999999</v>
      </c>
    </row>
    <row r="1938" spans="1:7" s="352" customFormat="1" ht="25.5" x14ac:dyDescent="0.2">
      <c r="A1938" s="378" t="s">
        <v>4733</v>
      </c>
      <c r="B1938" s="379"/>
      <c r="C1938" s="378" t="s">
        <v>1282</v>
      </c>
      <c r="D1938" s="381" t="s">
        <v>6</v>
      </c>
      <c r="E1938" s="383">
        <v>358.09</v>
      </c>
      <c r="F1938" s="383">
        <v>0.67</v>
      </c>
      <c r="G1938" s="383">
        <v>358.76</v>
      </c>
    </row>
    <row r="1939" spans="1:7" s="352" customFormat="1" ht="25.5" x14ac:dyDescent="0.2">
      <c r="A1939" s="378" t="s">
        <v>4734</v>
      </c>
      <c r="B1939" s="379"/>
      <c r="C1939" s="378" t="s">
        <v>1283</v>
      </c>
      <c r="D1939" s="381" t="s">
        <v>6</v>
      </c>
      <c r="E1939" s="383">
        <v>286.73</v>
      </c>
      <c r="F1939" s="383">
        <v>16.600000000000001</v>
      </c>
      <c r="G1939" s="383">
        <v>303.33</v>
      </c>
    </row>
    <row r="1940" spans="1:7" ht="25.5" x14ac:dyDescent="0.2">
      <c r="A1940" s="378" t="s">
        <v>4735</v>
      </c>
      <c r="B1940" s="379"/>
      <c r="C1940" s="378" t="s">
        <v>1284</v>
      </c>
      <c r="D1940" s="381" t="s">
        <v>6</v>
      </c>
      <c r="E1940" s="383">
        <v>118.96</v>
      </c>
      <c r="F1940" s="383">
        <v>16.600000000000001</v>
      </c>
      <c r="G1940" s="383">
        <v>135.56</v>
      </c>
    </row>
    <row r="1941" spans="1:7" s="352" customFormat="1" x14ac:dyDescent="0.2">
      <c r="A1941" s="378" t="s">
        <v>4736</v>
      </c>
      <c r="B1941" s="379"/>
      <c r="C1941" s="378" t="s">
        <v>1285</v>
      </c>
      <c r="D1941" s="381" t="s">
        <v>6</v>
      </c>
      <c r="E1941" s="383">
        <v>161.04</v>
      </c>
      <c r="F1941" s="383">
        <v>93.36</v>
      </c>
      <c r="G1941" s="383">
        <v>254.4</v>
      </c>
    </row>
    <row r="1942" spans="1:7" s="352" customFormat="1" ht="25.5" x14ac:dyDescent="0.2">
      <c r="A1942" s="378" t="s">
        <v>4737</v>
      </c>
      <c r="B1942" s="379"/>
      <c r="C1942" s="378" t="s">
        <v>1286</v>
      </c>
      <c r="D1942" s="381" t="s">
        <v>992</v>
      </c>
      <c r="E1942" s="383">
        <v>400.7</v>
      </c>
      <c r="F1942" s="383">
        <v>0.67</v>
      </c>
      <c r="G1942" s="383">
        <v>401.37</v>
      </c>
    </row>
    <row r="1943" spans="1:7" x14ac:dyDescent="0.2">
      <c r="A1943" s="378" t="s">
        <v>4738</v>
      </c>
      <c r="B1943" s="379"/>
      <c r="C1943" s="378" t="s">
        <v>1287</v>
      </c>
      <c r="D1943" s="381" t="s">
        <v>6</v>
      </c>
      <c r="E1943" s="383">
        <v>15.97</v>
      </c>
      <c r="F1943" s="383">
        <v>33.18</v>
      </c>
      <c r="G1943" s="383">
        <v>49.15</v>
      </c>
    </row>
    <row r="1944" spans="1:7" s="352" customFormat="1" x14ac:dyDescent="0.2">
      <c r="A1944" s="378" t="s">
        <v>4739</v>
      </c>
      <c r="B1944" s="379"/>
      <c r="C1944" s="378" t="s">
        <v>1288</v>
      </c>
      <c r="D1944" s="381" t="s">
        <v>992</v>
      </c>
      <c r="E1944" s="383">
        <v>315.85000000000002</v>
      </c>
      <c r="F1944" s="383">
        <v>0.67</v>
      </c>
      <c r="G1944" s="383">
        <v>316.52</v>
      </c>
    </row>
    <row r="1945" spans="1:7" s="352" customFormat="1" x14ac:dyDescent="0.2">
      <c r="A1945" s="378" t="s">
        <v>4740</v>
      </c>
      <c r="B1945" s="379"/>
      <c r="C1945" s="378" t="s">
        <v>1289</v>
      </c>
      <c r="D1945" s="381" t="s">
        <v>6</v>
      </c>
      <c r="E1945" s="383">
        <v>0</v>
      </c>
      <c r="F1945" s="383">
        <v>186.72</v>
      </c>
      <c r="G1945" s="383">
        <v>186.72</v>
      </c>
    </row>
    <row r="1946" spans="1:7" s="352" customFormat="1" x14ac:dyDescent="0.2">
      <c r="A1946" s="378" t="s">
        <v>4741</v>
      </c>
      <c r="B1946" s="379"/>
      <c r="C1946" s="378" t="s">
        <v>1290</v>
      </c>
      <c r="D1946" s="381" t="s">
        <v>316</v>
      </c>
      <c r="E1946" s="383">
        <v>11.66</v>
      </c>
      <c r="F1946" s="383">
        <v>0.54</v>
      </c>
      <c r="G1946" s="383">
        <v>12.2</v>
      </c>
    </row>
    <row r="1947" spans="1:7" s="352" customFormat="1" x14ac:dyDescent="0.2">
      <c r="A1947" s="378" t="s">
        <v>4742</v>
      </c>
      <c r="B1947" s="379"/>
      <c r="C1947" s="378" t="s">
        <v>1291</v>
      </c>
      <c r="D1947" s="381" t="s">
        <v>316</v>
      </c>
      <c r="E1947" s="383">
        <v>11.66</v>
      </c>
      <c r="F1947" s="383">
        <v>0.81</v>
      </c>
      <c r="G1947" s="383">
        <v>12.47</v>
      </c>
    </row>
    <row r="1948" spans="1:7" ht="38.25" x14ac:dyDescent="0.2">
      <c r="A1948" s="378" t="s">
        <v>4743</v>
      </c>
      <c r="B1948" s="379"/>
      <c r="C1948" s="378" t="s">
        <v>1292</v>
      </c>
      <c r="D1948" s="381" t="s">
        <v>6</v>
      </c>
      <c r="E1948" s="383">
        <v>37.799999999999997</v>
      </c>
      <c r="F1948" s="383">
        <v>6.75</v>
      </c>
      <c r="G1948" s="383">
        <v>44.55</v>
      </c>
    </row>
    <row r="1949" spans="1:7" s="352" customFormat="1" x14ac:dyDescent="0.2">
      <c r="A1949" s="378" t="s">
        <v>4744</v>
      </c>
      <c r="B1949" s="379"/>
      <c r="C1949" s="378" t="s">
        <v>1293</v>
      </c>
      <c r="D1949" s="381" t="s">
        <v>992</v>
      </c>
      <c r="E1949" s="383">
        <v>33.07</v>
      </c>
      <c r="F1949" s="383">
        <v>0.67</v>
      </c>
      <c r="G1949" s="383">
        <v>33.74</v>
      </c>
    </row>
    <row r="1950" spans="1:7" s="352" customFormat="1" x14ac:dyDescent="0.2">
      <c r="A1950" s="378" t="s">
        <v>4745</v>
      </c>
      <c r="B1950" s="379"/>
      <c r="C1950" s="378" t="s">
        <v>1294</v>
      </c>
      <c r="D1950" s="381" t="s">
        <v>6</v>
      </c>
      <c r="E1950" s="383">
        <v>9.89</v>
      </c>
      <c r="F1950" s="383">
        <v>46.68</v>
      </c>
      <c r="G1950" s="383">
        <v>56.57</v>
      </c>
    </row>
    <row r="1951" spans="1:7" s="352" customFormat="1" x14ac:dyDescent="0.2">
      <c r="A1951" s="378" t="s">
        <v>4746</v>
      </c>
      <c r="B1951" s="379"/>
      <c r="C1951" s="378" t="s">
        <v>1295</v>
      </c>
      <c r="D1951" s="381" t="s">
        <v>6</v>
      </c>
      <c r="E1951" s="383">
        <v>36.840000000000003</v>
      </c>
      <c r="F1951" s="383">
        <v>0.67</v>
      </c>
      <c r="G1951" s="383">
        <v>37.51</v>
      </c>
    </row>
    <row r="1952" spans="1:7" s="352" customFormat="1" ht="25.5" x14ac:dyDescent="0.2">
      <c r="A1952" s="378" t="s">
        <v>4747</v>
      </c>
      <c r="B1952" s="379"/>
      <c r="C1952" s="378" t="s">
        <v>1296</v>
      </c>
      <c r="D1952" s="381" t="s">
        <v>6</v>
      </c>
      <c r="E1952" s="383">
        <v>95.29</v>
      </c>
      <c r="F1952" s="383">
        <v>93.36</v>
      </c>
      <c r="G1952" s="383">
        <v>188.65</v>
      </c>
    </row>
    <row r="1953" spans="1:7" s="352" customFormat="1" ht="25.5" x14ac:dyDescent="0.2">
      <c r="A1953" s="378" t="s">
        <v>4748</v>
      </c>
      <c r="B1953" s="379"/>
      <c r="C1953" s="378" t="s">
        <v>1297</v>
      </c>
      <c r="D1953" s="381" t="s">
        <v>6</v>
      </c>
      <c r="E1953" s="383">
        <v>269.3</v>
      </c>
      <c r="F1953" s="383">
        <v>0.67</v>
      </c>
      <c r="G1953" s="383">
        <v>269.97000000000003</v>
      </c>
    </row>
    <row r="1954" spans="1:7" s="352" customFormat="1" ht="25.5" x14ac:dyDescent="0.2">
      <c r="A1954" s="378" t="s">
        <v>4749</v>
      </c>
      <c r="B1954" s="379"/>
      <c r="C1954" s="378" t="s">
        <v>1298</v>
      </c>
      <c r="D1954" s="381" t="s">
        <v>6</v>
      </c>
      <c r="E1954" s="383">
        <v>318.98</v>
      </c>
      <c r="F1954" s="383">
        <v>93.36</v>
      </c>
      <c r="G1954" s="383">
        <v>412.34</v>
      </c>
    </row>
    <row r="1955" spans="1:7" s="352" customFormat="1" ht="25.5" x14ac:dyDescent="0.2">
      <c r="A1955" s="378" t="s">
        <v>4750</v>
      </c>
      <c r="B1955" s="379"/>
      <c r="C1955" s="378" t="s">
        <v>4751</v>
      </c>
      <c r="D1955" s="381" t="s">
        <v>6</v>
      </c>
      <c r="E1955" s="383">
        <v>1679.36</v>
      </c>
      <c r="F1955" s="383">
        <v>33.18</v>
      </c>
      <c r="G1955" s="383">
        <v>1712.54</v>
      </c>
    </row>
    <row r="1956" spans="1:7" s="352" customFormat="1" ht="25.5" x14ac:dyDescent="0.2">
      <c r="A1956" s="378" t="s">
        <v>4752</v>
      </c>
      <c r="B1956" s="379"/>
      <c r="C1956" s="378" t="s">
        <v>4753</v>
      </c>
      <c r="D1956" s="381" t="s">
        <v>6</v>
      </c>
      <c r="E1956" s="383">
        <v>2530.9499999999998</v>
      </c>
      <c r="F1956" s="383">
        <v>33.18</v>
      </c>
      <c r="G1956" s="383">
        <v>2564.13</v>
      </c>
    </row>
    <row r="1957" spans="1:7" s="352" customFormat="1" ht="25.5" x14ac:dyDescent="0.2">
      <c r="A1957" s="378" t="s">
        <v>4754</v>
      </c>
      <c r="B1957" s="379"/>
      <c r="C1957" s="378" t="s">
        <v>4755</v>
      </c>
      <c r="D1957" s="381" t="s">
        <v>6</v>
      </c>
      <c r="E1957" s="383">
        <v>3281.45</v>
      </c>
      <c r="F1957" s="383">
        <v>33.18</v>
      </c>
      <c r="G1957" s="383">
        <v>3314.63</v>
      </c>
    </row>
    <row r="1958" spans="1:7" s="352" customFormat="1" x14ac:dyDescent="0.2">
      <c r="A1958" s="388" t="s">
        <v>4756</v>
      </c>
      <c r="B1958" s="388" t="s">
        <v>4757</v>
      </c>
      <c r="C1958" s="389"/>
      <c r="D1958" s="390"/>
      <c r="E1958" s="391"/>
      <c r="F1958" s="391"/>
      <c r="G1958" s="391"/>
    </row>
    <row r="1959" spans="1:7" x14ac:dyDescent="0.2">
      <c r="A1959" s="369" t="s">
        <v>4758</v>
      </c>
      <c r="B1959" s="369" t="s">
        <v>1299</v>
      </c>
      <c r="C1959" s="370"/>
      <c r="D1959" s="392"/>
      <c r="E1959" s="393"/>
      <c r="F1959" s="393"/>
      <c r="G1959" s="393"/>
    </row>
    <row r="1960" spans="1:7" s="352" customFormat="1" ht="25.5" x14ac:dyDescent="0.2">
      <c r="A1960" s="378" t="s">
        <v>4759</v>
      </c>
      <c r="B1960" s="379"/>
      <c r="C1960" s="378" t="s">
        <v>1300</v>
      </c>
      <c r="D1960" s="381" t="s">
        <v>6</v>
      </c>
      <c r="E1960" s="383">
        <v>39.590000000000003</v>
      </c>
      <c r="F1960" s="383">
        <v>57.12</v>
      </c>
      <c r="G1960" s="383">
        <v>96.71</v>
      </c>
    </row>
    <row r="1961" spans="1:7" s="352" customFormat="1" ht="25.5" x14ac:dyDescent="0.2">
      <c r="A1961" s="378" t="s">
        <v>4760</v>
      </c>
      <c r="B1961" s="379"/>
      <c r="C1961" s="378" t="s">
        <v>1301</v>
      </c>
      <c r="D1961" s="381" t="s">
        <v>6</v>
      </c>
      <c r="E1961" s="383">
        <v>81.13</v>
      </c>
      <c r="F1961" s="383">
        <v>79.7</v>
      </c>
      <c r="G1961" s="383">
        <v>160.83000000000001</v>
      </c>
    </row>
    <row r="1962" spans="1:7" s="352" customFormat="1" ht="25.5" x14ac:dyDescent="0.2">
      <c r="A1962" s="378" t="s">
        <v>4761</v>
      </c>
      <c r="B1962" s="379"/>
      <c r="C1962" s="378" t="s">
        <v>1302</v>
      </c>
      <c r="D1962" s="381" t="s">
        <v>6</v>
      </c>
      <c r="E1962" s="383">
        <v>143.86000000000001</v>
      </c>
      <c r="F1962" s="383">
        <v>102.26</v>
      </c>
      <c r="G1962" s="383">
        <v>246.12</v>
      </c>
    </row>
    <row r="1963" spans="1:7" s="352" customFormat="1" ht="25.5" x14ac:dyDescent="0.2">
      <c r="A1963" s="378" t="s">
        <v>4762</v>
      </c>
      <c r="B1963" s="379"/>
      <c r="C1963" s="378" t="s">
        <v>1303</v>
      </c>
      <c r="D1963" s="381" t="s">
        <v>6</v>
      </c>
      <c r="E1963" s="383">
        <v>243.07</v>
      </c>
      <c r="F1963" s="383">
        <v>126.81</v>
      </c>
      <c r="G1963" s="383">
        <v>369.88</v>
      </c>
    </row>
    <row r="1964" spans="1:7" s="352" customFormat="1" ht="25.5" x14ac:dyDescent="0.2">
      <c r="A1964" s="378" t="s">
        <v>4763</v>
      </c>
      <c r="B1964" s="379"/>
      <c r="C1964" s="378" t="s">
        <v>1304</v>
      </c>
      <c r="D1964" s="381" t="s">
        <v>6</v>
      </c>
      <c r="E1964" s="383">
        <v>448.14</v>
      </c>
      <c r="F1964" s="383">
        <v>170</v>
      </c>
      <c r="G1964" s="383">
        <v>618.14</v>
      </c>
    </row>
    <row r="1965" spans="1:7" s="352" customFormat="1" x14ac:dyDescent="0.2">
      <c r="A1965" s="384" t="s">
        <v>4764</v>
      </c>
      <c r="B1965" s="385" t="s">
        <v>1305</v>
      </c>
      <c r="C1965" s="384"/>
      <c r="D1965" s="386"/>
      <c r="E1965" s="387"/>
      <c r="F1965" s="387"/>
      <c r="G1965" s="387"/>
    </row>
    <row r="1966" spans="1:7" s="352" customFormat="1" ht="25.5" x14ac:dyDescent="0.2">
      <c r="A1966" s="378" t="s">
        <v>4765</v>
      </c>
      <c r="B1966" s="379"/>
      <c r="C1966" s="378" t="s">
        <v>1306</v>
      </c>
      <c r="D1966" s="381" t="s">
        <v>6</v>
      </c>
      <c r="E1966" s="383">
        <v>50.58</v>
      </c>
      <c r="F1966" s="383">
        <v>49.78</v>
      </c>
      <c r="G1966" s="383">
        <v>100.36</v>
      </c>
    </row>
    <row r="1967" spans="1:7" s="352" customFormat="1" ht="25.5" x14ac:dyDescent="0.2">
      <c r="A1967" s="378" t="s">
        <v>4766</v>
      </c>
      <c r="B1967" s="379"/>
      <c r="C1967" s="378" t="s">
        <v>1307</v>
      </c>
      <c r="D1967" s="381" t="s">
        <v>6</v>
      </c>
      <c r="E1967" s="383">
        <v>99.11</v>
      </c>
      <c r="F1967" s="383">
        <v>66.36</v>
      </c>
      <c r="G1967" s="383">
        <v>165.47</v>
      </c>
    </row>
    <row r="1968" spans="1:7" s="352" customFormat="1" ht="25.5" x14ac:dyDescent="0.2">
      <c r="A1968" s="378" t="s">
        <v>4767</v>
      </c>
      <c r="B1968" s="379"/>
      <c r="C1968" s="378" t="s">
        <v>1308</v>
      </c>
      <c r="D1968" s="381" t="s">
        <v>6</v>
      </c>
      <c r="E1968" s="383">
        <v>185.79</v>
      </c>
      <c r="F1968" s="383">
        <v>82.96</v>
      </c>
      <c r="G1968" s="383">
        <v>268.75</v>
      </c>
    </row>
    <row r="1969" spans="1:7" s="352" customFormat="1" ht="25.5" x14ac:dyDescent="0.2">
      <c r="A1969" s="378" t="s">
        <v>4768</v>
      </c>
      <c r="B1969" s="379"/>
      <c r="C1969" s="378" t="s">
        <v>1309</v>
      </c>
      <c r="D1969" s="381" t="s">
        <v>6</v>
      </c>
      <c r="E1969" s="383">
        <v>284.76</v>
      </c>
      <c r="F1969" s="383">
        <v>99.54</v>
      </c>
      <c r="G1969" s="383">
        <v>384.3</v>
      </c>
    </row>
    <row r="1970" spans="1:7" s="352" customFormat="1" x14ac:dyDescent="0.2">
      <c r="A1970" s="384" t="s">
        <v>4769</v>
      </c>
      <c r="B1970" s="385" t="s">
        <v>1310</v>
      </c>
      <c r="C1970" s="384"/>
      <c r="D1970" s="386"/>
      <c r="E1970" s="387"/>
      <c r="F1970" s="387"/>
      <c r="G1970" s="387"/>
    </row>
    <row r="1971" spans="1:7" s="352" customFormat="1" ht="38.25" x14ac:dyDescent="0.2">
      <c r="A1971" s="378" t="s">
        <v>4770</v>
      </c>
      <c r="B1971" s="379"/>
      <c r="C1971" s="378" t="s">
        <v>1311</v>
      </c>
      <c r="D1971" s="381" t="s">
        <v>6</v>
      </c>
      <c r="E1971" s="383">
        <v>283.58999999999997</v>
      </c>
      <c r="F1971" s="383">
        <v>99.2</v>
      </c>
      <c r="G1971" s="383">
        <v>382.79</v>
      </c>
    </row>
    <row r="1972" spans="1:7" s="352" customFormat="1" ht="38.25" x14ac:dyDescent="0.2">
      <c r="A1972" s="378" t="s">
        <v>4771</v>
      </c>
      <c r="B1972" s="379"/>
      <c r="C1972" s="378" t="s">
        <v>1312</v>
      </c>
      <c r="D1972" s="381" t="s">
        <v>6</v>
      </c>
      <c r="E1972" s="383">
        <v>326.06</v>
      </c>
      <c r="F1972" s="383">
        <v>99.2</v>
      </c>
      <c r="G1972" s="383">
        <v>425.26</v>
      </c>
    </row>
    <row r="1973" spans="1:7" s="352" customFormat="1" ht="38.25" x14ac:dyDescent="0.2">
      <c r="A1973" s="378" t="s">
        <v>4772</v>
      </c>
      <c r="B1973" s="379"/>
      <c r="C1973" s="378" t="s">
        <v>1313</v>
      </c>
      <c r="D1973" s="381" t="s">
        <v>6</v>
      </c>
      <c r="E1973" s="383">
        <v>376.26</v>
      </c>
      <c r="F1973" s="383">
        <v>124.02</v>
      </c>
      <c r="G1973" s="383">
        <v>500.28</v>
      </c>
    </row>
    <row r="1974" spans="1:7" s="352" customFormat="1" ht="38.25" x14ac:dyDescent="0.2">
      <c r="A1974" s="378" t="s">
        <v>4773</v>
      </c>
      <c r="B1974" s="379"/>
      <c r="C1974" s="378" t="s">
        <v>1314</v>
      </c>
      <c r="D1974" s="381" t="s">
        <v>6</v>
      </c>
      <c r="E1974" s="383">
        <v>425.58</v>
      </c>
      <c r="F1974" s="383">
        <v>124.02</v>
      </c>
      <c r="G1974" s="383">
        <v>549.6</v>
      </c>
    </row>
    <row r="1975" spans="1:7" s="352" customFormat="1" ht="38.25" x14ac:dyDescent="0.2">
      <c r="A1975" s="378" t="s">
        <v>4774</v>
      </c>
      <c r="B1975" s="379"/>
      <c r="C1975" s="378" t="s">
        <v>1315</v>
      </c>
      <c r="D1975" s="381" t="s">
        <v>6</v>
      </c>
      <c r="E1975" s="383">
        <v>596.34</v>
      </c>
      <c r="F1975" s="383">
        <v>148.80000000000001</v>
      </c>
      <c r="G1975" s="383">
        <v>745.14</v>
      </c>
    </row>
    <row r="1976" spans="1:7" s="352" customFormat="1" ht="38.25" x14ac:dyDescent="0.2">
      <c r="A1976" s="378" t="s">
        <v>4775</v>
      </c>
      <c r="B1976" s="379"/>
      <c r="C1976" s="378" t="s">
        <v>1316</v>
      </c>
      <c r="D1976" s="381" t="s">
        <v>6</v>
      </c>
      <c r="E1976" s="383">
        <v>831.3</v>
      </c>
      <c r="F1976" s="383">
        <v>148.80000000000001</v>
      </c>
      <c r="G1976" s="383">
        <v>980.1</v>
      </c>
    </row>
    <row r="1977" spans="1:7" s="352" customFormat="1" x14ac:dyDescent="0.2">
      <c r="A1977" s="384" t="s">
        <v>4776</v>
      </c>
      <c r="B1977" s="385" t="s">
        <v>1317</v>
      </c>
      <c r="C1977" s="384"/>
      <c r="D1977" s="386"/>
      <c r="E1977" s="387"/>
      <c r="F1977" s="387"/>
      <c r="G1977" s="387"/>
    </row>
    <row r="1978" spans="1:7" s="352" customFormat="1" ht="38.25" x14ac:dyDescent="0.2">
      <c r="A1978" s="378" t="s">
        <v>4777</v>
      </c>
      <c r="B1978" s="379"/>
      <c r="C1978" s="378" t="s">
        <v>1318</v>
      </c>
      <c r="D1978" s="381" t="s">
        <v>6</v>
      </c>
      <c r="E1978" s="383">
        <v>397.39</v>
      </c>
      <c r="F1978" s="383">
        <v>74.42</v>
      </c>
      <c r="G1978" s="383">
        <v>471.81</v>
      </c>
    </row>
    <row r="1979" spans="1:7" ht="38.25" x14ac:dyDescent="0.2">
      <c r="A1979" s="378" t="s">
        <v>4778</v>
      </c>
      <c r="B1979" s="379"/>
      <c r="C1979" s="378" t="s">
        <v>1319</v>
      </c>
      <c r="D1979" s="381" t="s">
        <v>6</v>
      </c>
      <c r="E1979" s="383">
        <v>450.84</v>
      </c>
      <c r="F1979" s="383">
        <v>74.42</v>
      </c>
      <c r="G1979" s="383">
        <v>525.26</v>
      </c>
    </row>
    <row r="1980" spans="1:7" s="352" customFormat="1" ht="38.25" x14ac:dyDescent="0.2">
      <c r="A1980" s="378" t="s">
        <v>4779</v>
      </c>
      <c r="B1980" s="379"/>
      <c r="C1980" s="378" t="s">
        <v>1320</v>
      </c>
      <c r="D1980" s="381" t="s">
        <v>6</v>
      </c>
      <c r="E1980" s="383">
        <v>504.3</v>
      </c>
      <c r="F1980" s="383">
        <v>99.2</v>
      </c>
      <c r="G1980" s="383">
        <v>603.5</v>
      </c>
    </row>
    <row r="1981" spans="1:7" s="352" customFormat="1" ht="38.25" x14ac:dyDescent="0.2">
      <c r="A1981" s="378" t="s">
        <v>4780</v>
      </c>
      <c r="B1981" s="379"/>
      <c r="C1981" s="378" t="s">
        <v>1321</v>
      </c>
      <c r="D1981" s="381" t="s">
        <v>6</v>
      </c>
      <c r="E1981" s="383">
        <v>565.99</v>
      </c>
      <c r="F1981" s="383">
        <v>99.2</v>
      </c>
      <c r="G1981" s="383">
        <v>665.19</v>
      </c>
    </row>
    <row r="1982" spans="1:7" s="352" customFormat="1" ht="38.25" x14ac:dyDescent="0.2">
      <c r="A1982" s="378" t="s">
        <v>4781</v>
      </c>
      <c r="B1982" s="379"/>
      <c r="C1982" s="378" t="s">
        <v>1322</v>
      </c>
      <c r="D1982" s="381" t="s">
        <v>6</v>
      </c>
      <c r="E1982" s="383">
        <v>805.08</v>
      </c>
      <c r="F1982" s="383">
        <v>124.02</v>
      </c>
      <c r="G1982" s="383">
        <v>929.1</v>
      </c>
    </row>
    <row r="1983" spans="1:7" s="352" customFormat="1" ht="38.25" x14ac:dyDescent="0.2">
      <c r="A1983" s="378" t="s">
        <v>4782</v>
      </c>
      <c r="B1983" s="379"/>
      <c r="C1983" s="378" t="s">
        <v>1323</v>
      </c>
      <c r="D1983" s="381" t="s">
        <v>6</v>
      </c>
      <c r="E1983" s="383">
        <v>1090.83</v>
      </c>
      <c r="F1983" s="383">
        <v>124.02</v>
      </c>
      <c r="G1983" s="383">
        <v>1214.8499999999999</v>
      </c>
    </row>
    <row r="1984" spans="1:7" s="352" customFormat="1" x14ac:dyDescent="0.2">
      <c r="A1984" s="384" t="s">
        <v>4783</v>
      </c>
      <c r="B1984" s="385" t="s">
        <v>1324</v>
      </c>
      <c r="C1984" s="384"/>
      <c r="D1984" s="386"/>
      <c r="E1984" s="387"/>
      <c r="F1984" s="387"/>
      <c r="G1984" s="387"/>
    </row>
    <row r="1985" spans="1:7" s="352" customFormat="1" ht="38.25" x14ac:dyDescent="0.2">
      <c r="A1985" s="378" t="s">
        <v>4784</v>
      </c>
      <c r="B1985" s="379"/>
      <c r="C1985" s="378" t="s">
        <v>8455</v>
      </c>
      <c r="D1985" s="381" t="s">
        <v>28</v>
      </c>
      <c r="E1985" s="383">
        <v>1567.19</v>
      </c>
      <c r="F1985" s="383">
        <v>87.98</v>
      </c>
      <c r="G1985" s="383">
        <v>1655.17</v>
      </c>
    </row>
    <row r="1986" spans="1:7" s="352" customFormat="1" x14ac:dyDescent="0.2">
      <c r="A1986" s="384" t="s">
        <v>4785</v>
      </c>
      <c r="B1986" s="385" t="s">
        <v>1325</v>
      </c>
      <c r="C1986" s="384"/>
      <c r="D1986" s="386"/>
      <c r="E1986" s="387"/>
      <c r="F1986" s="387"/>
      <c r="G1986" s="387"/>
    </row>
    <row r="1987" spans="1:7" s="352" customFormat="1" x14ac:dyDescent="0.2">
      <c r="A1987" s="378" t="s">
        <v>4786</v>
      </c>
      <c r="B1987" s="379"/>
      <c r="C1987" s="378" t="s">
        <v>1326</v>
      </c>
      <c r="D1987" s="381" t="s">
        <v>189</v>
      </c>
      <c r="E1987" s="383">
        <v>48.08</v>
      </c>
      <c r="F1987" s="383">
        <v>5.91</v>
      </c>
      <c r="G1987" s="383">
        <v>53.99</v>
      </c>
    </row>
    <row r="1988" spans="1:7" s="352" customFormat="1" x14ac:dyDescent="0.2">
      <c r="A1988" s="384" t="s">
        <v>4787</v>
      </c>
      <c r="B1988" s="385" t="s">
        <v>1327</v>
      </c>
      <c r="C1988" s="384"/>
      <c r="D1988" s="386"/>
      <c r="E1988" s="387"/>
      <c r="F1988" s="387"/>
      <c r="G1988" s="387"/>
    </row>
    <row r="1989" spans="1:7" s="352" customFormat="1" x14ac:dyDescent="0.2">
      <c r="A1989" s="378" t="s">
        <v>4788</v>
      </c>
      <c r="B1989" s="379"/>
      <c r="C1989" s="378" t="s">
        <v>1328</v>
      </c>
      <c r="D1989" s="381" t="s">
        <v>6</v>
      </c>
      <c r="E1989" s="383">
        <v>24.37</v>
      </c>
      <c r="F1989" s="383">
        <v>9.9600000000000009</v>
      </c>
      <c r="G1989" s="383">
        <v>34.33</v>
      </c>
    </row>
    <row r="1990" spans="1:7" s="352" customFormat="1" x14ac:dyDescent="0.2">
      <c r="A1990" s="378" t="s">
        <v>4789</v>
      </c>
      <c r="B1990" s="379"/>
      <c r="C1990" s="378" t="s">
        <v>1329</v>
      </c>
      <c r="D1990" s="381" t="s">
        <v>6</v>
      </c>
      <c r="E1990" s="383">
        <v>35.979999999999997</v>
      </c>
      <c r="F1990" s="383">
        <v>16.600000000000001</v>
      </c>
      <c r="G1990" s="383">
        <v>52.58</v>
      </c>
    </row>
    <row r="1991" spans="1:7" s="352" customFormat="1" x14ac:dyDescent="0.2">
      <c r="A1991" s="378" t="s">
        <v>4790</v>
      </c>
      <c r="B1991" s="379"/>
      <c r="C1991" s="378" t="s">
        <v>1330</v>
      </c>
      <c r="D1991" s="381" t="s">
        <v>6</v>
      </c>
      <c r="E1991" s="383">
        <v>31.6</v>
      </c>
      <c r="F1991" s="383">
        <v>33.18</v>
      </c>
      <c r="G1991" s="383">
        <v>64.78</v>
      </c>
    </row>
    <row r="1992" spans="1:7" s="352" customFormat="1" x14ac:dyDescent="0.2">
      <c r="A1992" s="378" t="s">
        <v>4791</v>
      </c>
      <c r="B1992" s="379"/>
      <c r="C1992" s="378" t="s">
        <v>1331</v>
      </c>
      <c r="D1992" s="381" t="s">
        <v>6</v>
      </c>
      <c r="E1992" s="383">
        <v>101.01</v>
      </c>
      <c r="F1992" s="383">
        <v>33.18</v>
      </c>
      <c r="G1992" s="383">
        <v>134.19</v>
      </c>
    </row>
    <row r="1993" spans="1:7" s="352" customFormat="1" x14ac:dyDescent="0.2">
      <c r="A1993" s="378" t="s">
        <v>4792</v>
      </c>
      <c r="B1993" s="379"/>
      <c r="C1993" s="378" t="s">
        <v>1332</v>
      </c>
      <c r="D1993" s="381" t="s">
        <v>6</v>
      </c>
      <c r="E1993" s="383">
        <v>140.91999999999999</v>
      </c>
      <c r="F1993" s="383">
        <v>33.18</v>
      </c>
      <c r="G1993" s="383">
        <v>174.1</v>
      </c>
    </row>
    <row r="1994" spans="1:7" s="352" customFormat="1" x14ac:dyDescent="0.2">
      <c r="A1994" s="378" t="s">
        <v>4793</v>
      </c>
      <c r="B1994" s="379"/>
      <c r="C1994" s="378" t="s">
        <v>1333</v>
      </c>
      <c r="D1994" s="381" t="s">
        <v>6</v>
      </c>
      <c r="E1994" s="383">
        <v>578.41</v>
      </c>
      <c r="F1994" s="383">
        <v>39.82</v>
      </c>
      <c r="G1994" s="383">
        <v>618.23</v>
      </c>
    </row>
    <row r="1995" spans="1:7" s="352" customFormat="1" x14ac:dyDescent="0.2">
      <c r="A1995" s="378" t="s">
        <v>4794</v>
      </c>
      <c r="B1995" s="379"/>
      <c r="C1995" s="378" t="s">
        <v>1334</v>
      </c>
      <c r="D1995" s="381" t="s">
        <v>6</v>
      </c>
      <c r="E1995" s="383">
        <v>223.54</v>
      </c>
      <c r="F1995" s="383">
        <v>39.82</v>
      </c>
      <c r="G1995" s="383">
        <v>263.36</v>
      </c>
    </row>
    <row r="1996" spans="1:7" s="352" customFormat="1" x14ac:dyDescent="0.2">
      <c r="A1996" s="384" t="s">
        <v>4795</v>
      </c>
      <c r="B1996" s="385" t="s">
        <v>1335</v>
      </c>
      <c r="C1996" s="384"/>
      <c r="D1996" s="386"/>
      <c r="E1996" s="387"/>
      <c r="F1996" s="387"/>
      <c r="G1996" s="387"/>
    </row>
    <row r="1997" spans="1:7" s="352" customFormat="1" x14ac:dyDescent="0.2">
      <c r="A1997" s="378" t="s">
        <v>4796</v>
      </c>
      <c r="B1997" s="379"/>
      <c r="C1997" s="378" t="s">
        <v>1336</v>
      </c>
      <c r="D1997" s="381" t="s">
        <v>6</v>
      </c>
      <c r="E1997" s="383">
        <v>14.1</v>
      </c>
      <c r="F1997" s="383">
        <v>6.64</v>
      </c>
      <c r="G1997" s="383">
        <v>20.74</v>
      </c>
    </row>
    <row r="1998" spans="1:7" s="352" customFormat="1" x14ac:dyDescent="0.2">
      <c r="A1998" s="378" t="s">
        <v>4797</v>
      </c>
      <c r="B1998" s="379"/>
      <c r="C1998" s="378" t="s">
        <v>1337</v>
      </c>
      <c r="D1998" s="381" t="s">
        <v>6</v>
      </c>
      <c r="E1998" s="383">
        <v>37.54</v>
      </c>
      <c r="F1998" s="383">
        <v>6.64</v>
      </c>
      <c r="G1998" s="383">
        <v>44.18</v>
      </c>
    </row>
    <row r="1999" spans="1:7" s="352" customFormat="1" x14ac:dyDescent="0.2">
      <c r="A1999" s="378" t="s">
        <v>4798</v>
      </c>
      <c r="B1999" s="379"/>
      <c r="C1999" s="378" t="s">
        <v>1338</v>
      </c>
      <c r="D1999" s="381" t="s">
        <v>6</v>
      </c>
      <c r="E1999" s="383">
        <v>53.02</v>
      </c>
      <c r="F1999" s="383">
        <v>6.64</v>
      </c>
      <c r="G1999" s="383">
        <v>59.66</v>
      </c>
    </row>
    <row r="2000" spans="1:7" s="352" customFormat="1" x14ac:dyDescent="0.2">
      <c r="A2000" s="378" t="s">
        <v>4799</v>
      </c>
      <c r="B2000" s="379"/>
      <c r="C2000" s="378" t="s">
        <v>1339</v>
      </c>
      <c r="D2000" s="381" t="s">
        <v>6</v>
      </c>
      <c r="E2000" s="383">
        <v>79.03</v>
      </c>
      <c r="F2000" s="383">
        <v>6.64</v>
      </c>
      <c r="G2000" s="383">
        <v>85.67</v>
      </c>
    </row>
    <row r="2001" spans="1:7" s="352" customFormat="1" x14ac:dyDescent="0.2">
      <c r="A2001" s="378" t="s">
        <v>4800</v>
      </c>
      <c r="B2001" s="379"/>
      <c r="C2001" s="378" t="s">
        <v>1340</v>
      </c>
      <c r="D2001" s="381" t="s">
        <v>6</v>
      </c>
      <c r="E2001" s="383">
        <v>186.35</v>
      </c>
      <c r="F2001" s="383">
        <v>6.64</v>
      </c>
      <c r="G2001" s="383">
        <v>192.99</v>
      </c>
    </row>
    <row r="2002" spans="1:7" s="352" customFormat="1" x14ac:dyDescent="0.2">
      <c r="A2002" s="378" t="s">
        <v>4801</v>
      </c>
      <c r="B2002" s="379"/>
      <c r="C2002" s="378" t="s">
        <v>1341</v>
      </c>
      <c r="D2002" s="381" t="s">
        <v>6</v>
      </c>
      <c r="E2002" s="383">
        <v>304.66000000000003</v>
      </c>
      <c r="F2002" s="383">
        <v>6.64</v>
      </c>
      <c r="G2002" s="383">
        <v>311.3</v>
      </c>
    </row>
    <row r="2003" spans="1:7" s="352" customFormat="1" x14ac:dyDescent="0.2">
      <c r="A2003" s="378" t="s">
        <v>4802</v>
      </c>
      <c r="B2003" s="379"/>
      <c r="C2003" s="378" t="s">
        <v>1342</v>
      </c>
      <c r="D2003" s="381" t="s">
        <v>6</v>
      </c>
      <c r="E2003" s="383">
        <v>3.54</v>
      </c>
      <c r="F2003" s="383">
        <v>6.64</v>
      </c>
      <c r="G2003" s="383">
        <v>10.18</v>
      </c>
    </row>
    <row r="2004" spans="1:7" s="352" customFormat="1" x14ac:dyDescent="0.2">
      <c r="A2004" s="378" t="s">
        <v>4803</v>
      </c>
      <c r="B2004" s="379"/>
      <c r="C2004" s="378" t="s">
        <v>1343</v>
      </c>
      <c r="D2004" s="381" t="s">
        <v>6</v>
      </c>
      <c r="E2004" s="383">
        <v>4.97</v>
      </c>
      <c r="F2004" s="383">
        <v>6.64</v>
      </c>
      <c r="G2004" s="383">
        <v>11.61</v>
      </c>
    </row>
    <row r="2005" spans="1:7" s="352" customFormat="1" x14ac:dyDescent="0.2">
      <c r="A2005" s="378" t="s">
        <v>4804</v>
      </c>
      <c r="B2005" s="379"/>
      <c r="C2005" s="378" t="s">
        <v>1344</v>
      </c>
      <c r="D2005" s="381" t="s">
        <v>6</v>
      </c>
      <c r="E2005" s="383">
        <v>26.75</v>
      </c>
      <c r="F2005" s="383">
        <v>1.65</v>
      </c>
      <c r="G2005" s="383">
        <v>28.4</v>
      </c>
    </row>
    <row r="2006" spans="1:7" x14ac:dyDescent="0.2">
      <c r="A2006" s="384" t="s">
        <v>4805</v>
      </c>
      <c r="B2006" s="385" t="s">
        <v>1345</v>
      </c>
      <c r="C2006" s="384"/>
      <c r="D2006" s="386"/>
      <c r="E2006" s="387"/>
      <c r="F2006" s="387"/>
      <c r="G2006" s="387"/>
    </row>
    <row r="2007" spans="1:7" ht="25.5" x14ac:dyDescent="0.2">
      <c r="A2007" s="378" t="s">
        <v>4806</v>
      </c>
      <c r="B2007" s="379"/>
      <c r="C2007" s="378" t="s">
        <v>1346</v>
      </c>
      <c r="D2007" s="381" t="s">
        <v>6</v>
      </c>
      <c r="E2007" s="383">
        <v>15962.38</v>
      </c>
      <c r="F2007" s="383">
        <v>208.34</v>
      </c>
      <c r="G2007" s="383">
        <v>16170.72</v>
      </c>
    </row>
    <row r="2008" spans="1:7" s="352" customFormat="1" ht="25.5" x14ac:dyDescent="0.2">
      <c r="A2008" s="378" t="s">
        <v>4807</v>
      </c>
      <c r="B2008" s="379"/>
      <c r="C2008" s="378" t="s">
        <v>1347</v>
      </c>
      <c r="D2008" s="381" t="s">
        <v>6</v>
      </c>
      <c r="E2008" s="383">
        <v>21205.63</v>
      </c>
      <c r="F2008" s="383">
        <v>186.72</v>
      </c>
      <c r="G2008" s="383">
        <v>21392.35</v>
      </c>
    </row>
    <row r="2009" spans="1:7" s="352" customFormat="1" ht="38.25" x14ac:dyDescent="0.2">
      <c r="A2009" s="378" t="s">
        <v>4808</v>
      </c>
      <c r="B2009" s="379"/>
      <c r="C2009" s="378" t="s">
        <v>1348</v>
      </c>
      <c r="D2009" s="381" t="s">
        <v>55</v>
      </c>
      <c r="E2009" s="383">
        <v>24615.9</v>
      </c>
      <c r="F2009" s="383">
        <v>275.25</v>
      </c>
      <c r="G2009" s="383">
        <v>24891.15</v>
      </c>
    </row>
    <row r="2010" spans="1:7" s="352" customFormat="1" ht="25.5" x14ac:dyDescent="0.2">
      <c r="A2010" s="378" t="s">
        <v>4809</v>
      </c>
      <c r="B2010" s="379"/>
      <c r="C2010" s="378" t="s">
        <v>1349</v>
      </c>
      <c r="D2010" s="381" t="s">
        <v>6</v>
      </c>
      <c r="E2010" s="383">
        <v>49095.95</v>
      </c>
      <c r="F2010" s="383">
        <v>33.18</v>
      </c>
      <c r="G2010" s="383">
        <v>49129.13</v>
      </c>
    </row>
    <row r="2011" spans="1:7" s="352" customFormat="1" ht="25.5" x14ac:dyDescent="0.2">
      <c r="A2011" s="378" t="s">
        <v>4810</v>
      </c>
      <c r="B2011" s="379"/>
      <c r="C2011" s="378" t="s">
        <v>1350</v>
      </c>
      <c r="D2011" s="381" t="s">
        <v>6</v>
      </c>
      <c r="E2011" s="383">
        <v>90713.16</v>
      </c>
      <c r="F2011" s="383">
        <v>33.18</v>
      </c>
      <c r="G2011" s="383">
        <v>90746.34</v>
      </c>
    </row>
    <row r="2012" spans="1:7" s="352" customFormat="1" ht="25.5" x14ac:dyDescent="0.2">
      <c r="A2012" s="378" t="s">
        <v>4811</v>
      </c>
      <c r="B2012" s="379"/>
      <c r="C2012" s="378" t="s">
        <v>1351</v>
      </c>
      <c r="D2012" s="381" t="s">
        <v>6</v>
      </c>
      <c r="E2012" s="383">
        <v>11.27</v>
      </c>
      <c r="F2012" s="383">
        <v>9.9600000000000009</v>
      </c>
      <c r="G2012" s="383">
        <v>21.23</v>
      </c>
    </row>
    <row r="2013" spans="1:7" ht="25.5" x14ac:dyDescent="0.2">
      <c r="A2013" s="378" t="s">
        <v>4812</v>
      </c>
      <c r="B2013" s="379"/>
      <c r="C2013" s="378" t="s">
        <v>1352</v>
      </c>
      <c r="D2013" s="381" t="s">
        <v>6</v>
      </c>
      <c r="E2013" s="383">
        <v>19.78</v>
      </c>
      <c r="F2013" s="383">
        <v>9.9600000000000009</v>
      </c>
      <c r="G2013" s="383">
        <v>29.74</v>
      </c>
    </row>
    <row r="2014" spans="1:7" s="352" customFormat="1" ht="25.5" x14ac:dyDescent="0.2">
      <c r="A2014" s="378" t="s">
        <v>4813</v>
      </c>
      <c r="B2014" s="379"/>
      <c r="C2014" s="378" t="s">
        <v>1353</v>
      </c>
      <c r="D2014" s="381" t="s">
        <v>6</v>
      </c>
      <c r="E2014" s="383">
        <v>69.430000000000007</v>
      </c>
      <c r="F2014" s="383">
        <v>19.91</v>
      </c>
      <c r="G2014" s="383">
        <v>89.34</v>
      </c>
    </row>
    <row r="2015" spans="1:7" s="352" customFormat="1" ht="25.5" x14ac:dyDescent="0.2">
      <c r="A2015" s="378" t="s">
        <v>4814</v>
      </c>
      <c r="B2015" s="379"/>
      <c r="C2015" s="378" t="s">
        <v>1354</v>
      </c>
      <c r="D2015" s="381" t="s">
        <v>6</v>
      </c>
      <c r="E2015" s="383">
        <v>102.84</v>
      </c>
      <c r="F2015" s="383">
        <v>19.91</v>
      </c>
      <c r="G2015" s="383">
        <v>122.75</v>
      </c>
    </row>
    <row r="2016" spans="1:7" s="352" customFormat="1" ht="25.5" x14ac:dyDescent="0.2">
      <c r="A2016" s="378" t="s">
        <v>4815</v>
      </c>
      <c r="B2016" s="379"/>
      <c r="C2016" s="378" t="s">
        <v>1355</v>
      </c>
      <c r="D2016" s="381" t="s">
        <v>6</v>
      </c>
      <c r="E2016" s="383">
        <v>88.64</v>
      </c>
      <c r="F2016" s="383">
        <v>29.87</v>
      </c>
      <c r="G2016" s="383">
        <v>118.51</v>
      </c>
    </row>
    <row r="2017" spans="1:7" s="352" customFormat="1" ht="25.5" x14ac:dyDescent="0.2">
      <c r="A2017" s="378" t="s">
        <v>4816</v>
      </c>
      <c r="B2017" s="379"/>
      <c r="C2017" s="378" t="s">
        <v>1356</v>
      </c>
      <c r="D2017" s="381" t="s">
        <v>6</v>
      </c>
      <c r="E2017" s="383">
        <v>109.45</v>
      </c>
      <c r="F2017" s="383">
        <v>29.87</v>
      </c>
      <c r="G2017" s="383">
        <v>139.32</v>
      </c>
    </row>
    <row r="2018" spans="1:7" ht="38.25" x14ac:dyDescent="0.2">
      <c r="A2018" s="378" t="s">
        <v>4817</v>
      </c>
      <c r="B2018" s="379"/>
      <c r="C2018" s="378" t="s">
        <v>1357</v>
      </c>
      <c r="D2018" s="381" t="s">
        <v>6</v>
      </c>
      <c r="E2018" s="383">
        <v>316.58999999999997</v>
      </c>
      <c r="F2018" s="383">
        <v>33.18</v>
      </c>
      <c r="G2018" s="383">
        <v>349.77</v>
      </c>
    </row>
    <row r="2019" spans="1:7" s="352" customFormat="1" ht="38.25" x14ac:dyDescent="0.2">
      <c r="A2019" s="378" t="s">
        <v>4818</v>
      </c>
      <c r="B2019" s="379"/>
      <c r="C2019" s="378" t="s">
        <v>1358</v>
      </c>
      <c r="D2019" s="381" t="s">
        <v>6</v>
      </c>
      <c r="E2019" s="383">
        <v>506.88</v>
      </c>
      <c r="F2019" s="383">
        <v>33.18</v>
      </c>
      <c r="G2019" s="383">
        <v>540.05999999999995</v>
      </c>
    </row>
    <row r="2020" spans="1:7" s="352" customFormat="1" ht="38.25" x14ac:dyDescent="0.2">
      <c r="A2020" s="378" t="s">
        <v>4819</v>
      </c>
      <c r="B2020" s="379"/>
      <c r="C2020" s="378" t="s">
        <v>1359</v>
      </c>
      <c r="D2020" s="381" t="s">
        <v>6</v>
      </c>
      <c r="E2020" s="383">
        <v>1717.6</v>
      </c>
      <c r="F2020" s="383">
        <v>66.36</v>
      </c>
      <c r="G2020" s="383">
        <v>1783.96</v>
      </c>
    </row>
    <row r="2021" spans="1:7" s="352" customFormat="1" ht="38.25" x14ac:dyDescent="0.2">
      <c r="A2021" s="378" t="s">
        <v>4820</v>
      </c>
      <c r="B2021" s="379"/>
      <c r="C2021" s="378" t="s">
        <v>1360</v>
      </c>
      <c r="D2021" s="381" t="s">
        <v>6</v>
      </c>
      <c r="E2021" s="383">
        <v>2854.48</v>
      </c>
      <c r="F2021" s="383">
        <v>66.36</v>
      </c>
      <c r="G2021" s="383">
        <v>2920.84</v>
      </c>
    </row>
    <row r="2022" spans="1:7" s="352" customFormat="1" ht="38.25" x14ac:dyDescent="0.2">
      <c r="A2022" s="378" t="s">
        <v>4821</v>
      </c>
      <c r="B2022" s="379"/>
      <c r="C2022" s="378" t="s">
        <v>1361</v>
      </c>
      <c r="D2022" s="381" t="s">
        <v>6</v>
      </c>
      <c r="E2022" s="383">
        <v>5355.41</v>
      </c>
      <c r="F2022" s="383">
        <v>66.36</v>
      </c>
      <c r="G2022" s="383">
        <v>5421.77</v>
      </c>
    </row>
    <row r="2023" spans="1:7" s="352" customFormat="1" ht="38.25" x14ac:dyDescent="0.2">
      <c r="A2023" s="378" t="s">
        <v>4822</v>
      </c>
      <c r="B2023" s="379"/>
      <c r="C2023" s="378" t="s">
        <v>4823</v>
      </c>
      <c r="D2023" s="381" t="s">
        <v>6</v>
      </c>
      <c r="E2023" s="383">
        <v>4162.91</v>
      </c>
      <c r="F2023" s="383">
        <v>66.36</v>
      </c>
      <c r="G2023" s="383">
        <v>4229.2700000000004</v>
      </c>
    </row>
    <row r="2024" spans="1:7" s="352" customFormat="1" ht="38.25" x14ac:dyDescent="0.2">
      <c r="A2024" s="378" t="s">
        <v>4824</v>
      </c>
      <c r="B2024" s="379"/>
      <c r="C2024" s="378" t="s">
        <v>4825</v>
      </c>
      <c r="D2024" s="381" t="s">
        <v>6</v>
      </c>
      <c r="E2024" s="383">
        <v>7737.53</v>
      </c>
      <c r="F2024" s="383">
        <v>66.36</v>
      </c>
      <c r="G2024" s="383">
        <v>7803.89</v>
      </c>
    </row>
    <row r="2025" spans="1:7" ht="38.25" x14ac:dyDescent="0.2">
      <c r="A2025" s="378" t="s">
        <v>4826</v>
      </c>
      <c r="B2025" s="379"/>
      <c r="C2025" s="378" t="s">
        <v>4827</v>
      </c>
      <c r="D2025" s="381" t="s">
        <v>6</v>
      </c>
      <c r="E2025" s="383">
        <v>10904.2</v>
      </c>
      <c r="F2025" s="383">
        <v>66.36</v>
      </c>
      <c r="G2025" s="383">
        <v>10970.56</v>
      </c>
    </row>
    <row r="2026" spans="1:7" s="352" customFormat="1" ht="25.5" x14ac:dyDescent="0.2">
      <c r="A2026" s="378" t="s">
        <v>4828</v>
      </c>
      <c r="B2026" s="379"/>
      <c r="C2026" s="378" t="s">
        <v>1362</v>
      </c>
      <c r="D2026" s="381" t="s">
        <v>6</v>
      </c>
      <c r="E2026" s="383">
        <v>7.72</v>
      </c>
      <c r="F2026" s="383">
        <v>6.64</v>
      </c>
      <c r="G2026" s="383">
        <v>14.36</v>
      </c>
    </row>
    <row r="2027" spans="1:7" s="352" customFormat="1" ht="25.5" x14ac:dyDescent="0.2">
      <c r="A2027" s="378" t="s">
        <v>4829</v>
      </c>
      <c r="B2027" s="379"/>
      <c r="C2027" s="378" t="s">
        <v>1363</v>
      </c>
      <c r="D2027" s="381" t="s">
        <v>6</v>
      </c>
      <c r="E2027" s="383">
        <v>9.81</v>
      </c>
      <c r="F2027" s="383">
        <v>6.64</v>
      </c>
      <c r="G2027" s="383">
        <v>16.45</v>
      </c>
    </row>
    <row r="2028" spans="1:7" s="352" customFormat="1" ht="25.5" x14ac:dyDescent="0.2">
      <c r="A2028" s="378" t="s">
        <v>4830</v>
      </c>
      <c r="B2028" s="379"/>
      <c r="C2028" s="378" t="s">
        <v>1364</v>
      </c>
      <c r="D2028" s="381" t="s">
        <v>6</v>
      </c>
      <c r="E2028" s="383">
        <v>32.33</v>
      </c>
      <c r="F2028" s="383">
        <v>6.64</v>
      </c>
      <c r="G2028" s="383">
        <v>38.97</v>
      </c>
    </row>
    <row r="2029" spans="1:7" s="352" customFormat="1" ht="25.5" x14ac:dyDescent="0.2">
      <c r="A2029" s="378" t="s">
        <v>4831</v>
      </c>
      <c r="B2029" s="379"/>
      <c r="C2029" s="378" t="s">
        <v>1365</v>
      </c>
      <c r="D2029" s="381" t="s">
        <v>6</v>
      </c>
      <c r="E2029" s="383">
        <v>35.450000000000003</v>
      </c>
      <c r="F2029" s="383">
        <v>6.64</v>
      </c>
      <c r="G2029" s="383">
        <v>42.09</v>
      </c>
    </row>
    <row r="2030" spans="1:7" s="352" customFormat="1" ht="25.5" x14ac:dyDescent="0.2">
      <c r="A2030" s="378" t="s">
        <v>4832</v>
      </c>
      <c r="B2030" s="379"/>
      <c r="C2030" s="378" t="s">
        <v>1366</v>
      </c>
      <c r="D2030" s="381" t="s">
        <v>6</v>
      </c>
      <c r="E2030" s="383">
        <v>44.04</v>
      </c>
      <c r="F2030" s="383">
        <v>6.64</v>
      </c>
      <c r="G2030" s="383">
        <v>50.68</v>
      </c>
    </row>
    <row r="2031" spans="1:7" s="352" customFormat="1" ht="25.5" x14ac:dyDescent="0.2">
      <c r="A2031" s="378" t="s">
        <v>4833</v>
      </c>
      <c r="B2031" s="379"/>
      <c r="C2031" s="378" t="s">
        <v>1367</v>
      </c>
      <c r="D2031" s="381" t="s">
        <v>6</v>
      </c>
      <c r="E2031" s="383">
        <v>643.94000000000005</v>
      </c>
      <c r="F2031" s="383">
        <v>6.64</v>
      </c>
      <c r="G2031" s="383">
        <v>650.58000000000004</v>
      </c>
    </row>
    <row r="2032" spans="1:7" ht="25.5" x14ac:dyDescent="0.2">
      <c r="A2032" s="378" t="s">
        <v>4834</v>
      </c>
      <c r="B2032" s="379"/>
      <c r="C2032" s="378" t="s">
        <v>1368</v>
      </c>
      <c r="D2032" s="381" t="s">
        <v>6</v>
      </c>
      <c r="E2032" s="383">
        <v>43.59</v>
      </c>
      <c r="F2032" s="383">
        <v>6.64</v>
      </c>
      <c r="G2032" s="383">
        <v>50.23</v>
      </c>
    </row>
    <row r="2033" spans="1:7" s="352" customFormat="1" ht="25.5" x14ac:dyDescent="0.2">
      <c r="A2033" s="378" t="s">
        <v>4835</v>
      </c>
      <c r="B2033" s="379"/>
      <c r="C2033" s="378" t="s">
        <v>1369</v>
      </c>
      <c r="D2033" s="381" t="s">
        <v>6</v>
      </c>
      <c r="E2033" s="383">
        <v>45.44</v>
      </c>
      <c r="F2033" s="383">
        <v>6.64</v>
      </c>
      <c r="G2033" s="383">
        <v>52.08</v>
      </c>
    </row>
    <row r="2034" spans="1:7" ht="25.5" x14ac:dyDescent="0.2">
      <c r="A2034" s="378" t="s">
        <v>4836</v>
      </c>
      <c r="B2034" s="379"/>
      <c r="C2034" s="378" t="s">
        <v>1370</v>
      </c>
      <c r="D2034" s="381" t="s">
        <v>6</v>
      </c>
      <c r="E2034" s="383">
        <v>55.05</v>
      </c>
      <c r="F2034" s="383">
        <v>6.64</v>
      </c>
      <c r="G2034" s="383">
        <v>61.69</v>
      </c>
    </row>
    <row r="2035" spans="1:7" s="352" customFormat="1" ht="25.5" x14ac:dyDescent="0.2">
      <c r="A2035" s="378" t="s">
        <v>4837</v>
      </c>
      <c r="B2035" s="379"/>
      <c r="C2035" s="378" t="s">
        <v>1371</v>
      </c>
      <c r="D2035" s="381" t="s">
        <v>6</v>
      </c>
      <c r="E2035" s="383">
        <v>1010.78</v>
      </c>
      <c r="F2035" s="383">
        <v>6.64</v>
      </c>
      <c r="G2035" s="383">
        <v>1017.42</v>
      </c>
    </row>
    <row r="2036" spans="1:7" ht="38.25" x14ac:dyDescent="0.2">
      <c r="A2036" s="378" t="s">
        <v>4838</v>
      </c>
      <c r="B2036" s="379"/>
      <c r="C2036" s="378" t="s">
        <v>4839</v>
      </c>
      <c r="D2036" s="381" t="s">
        <v>6</v>
      </c>
      <c r="E2036" s="383">
        <v>23992.6</v>
      </c>
      <c r="F2036" s="383">
        <v>66.36</v>
      </c>
      <c r="G2036" s="383">
        <v>24058.959999999999</v>
      </c>
    </row>
    <row r="2037" spans="1:7" s="352" customFormat="1" ht="38.25" x14ac:dyDescent="0.2">
      <c r="A2037" s="378" t="s">
        <v>4840</v>
      </c>
      <c r="B2037" s="379"/>
      <c r="C2037" s="378" t="s">
        <v>4841</v>
      </c>
      <c r="D2037" s="381" t="s">
        <v>6</v>
      </c>
      <c r="E2037" s="383">
        <v>33143.18</v>
      </c>
      <c r="F2037" s="383">
        <v>66.36</v>
      </c>
      <c r="G2037" s="383">
        <v>33209.54</v>
      </c>
    </row>
    <row r="2038" spans="1:7" s="352" customFormat="1" ht="25.5" x14ac:dyDescent="0.2">
      <c r="A2038" s="378" t="s">
        <v>4842</v>
      </c>
      <c r="B2038" s="379"/>
      <c r="C2038" s="378" t="s">
        <v>1372</v>
      </c>
      <c r="D2038" s="381" t="s">
        <v>6</v>
      </c>
      <c r="E2038" s="383">
        <v>200094.34</v>
      </c>
      <c r="F2038" s="383">
        <v>33.18</v>
      </c>
      <c r="G2038" s="383">
        <v>200127.52</v>
      </c>
    </row>
    <row r="2039" spans="1:7" s="352" customFormat="1" x14ac:dyDescent="0.2">
      <c r="A2039" s="384" t="s">
        <v>4843</v>
      </c>
      <c r="B2039" s="385" t="s">
        <v>1373</v>
      </c>
      <c r="C2039" s="384"/>
      <c r="D2039" s="386"/>
      <c r="E2039" s="387"/>
      <c r="F2039" s="387"/>
      <c r="G2039" s="387"/>
    </row>
    <row r="2040" spans="1:7" s="352" customFormat="1" ht="25.5" x14ac:dyDescent="0.2">
      <c r="A2040" s="378" t="s">
        <v>4844</v>
      </c>
      <c r="B2040" s="379"/>
      <c r="C2040" s="378" t="s">
        <v>1374</v>
      </c>
      <c r="D2040" s="381" t="s">
        <v>6</v>
      </c>
      <c r="E2040" s="383">
        <v>2085.9499999999998</v>
      </c>
      <c r="F2040" s="383">
        <v>33.18</v>
      </c>
      <c r="G2040" s="383">
        <v>2119.13</v>
      </c>
    </row>
    <row r="2041" spans="1:7" s="352" customFormat="1" ht="38.25" x14ac:dyDescent="0.2">
      <c r="A2041" s="378" t="s">
        <v>4845</v>
      </c>
      <c r="B2041" s="379"/>
      <c r="C2041" s="378" t="s">
        <v>1375</v>
      </c>
      <c r="D2041" s="381" t="s">
        <v>6</v>
      </c>
      <c r="E2041" s="383">
        <v>1026.8900000000001</v>
      </c>
      <c r="F2041" s="383">
        <v>26.54</v>
      </c>
      <c r="G2041" s="383">
        <v>1053.43</v>
      </c>
    </row>
    <row r="2042" spans="1:7" s="352" customFormat="1" ht="38.25" x14ac:dyDescent="0.2">
      <c r="A2042" s="378" t="s">
        <v>4846</v>
      </c>
      <c r="B2042" s="379"/>
      <c r="C2042" s="378" t="s">
        <v>1376</v>
      </c>
      <c r="D2042" s="381" t="s">
        <v>6</v>
      </c>
      <c r="E2042" s="383">
        <v>1189.6300000000001</v>
      </c>
      <c r="F2042" s="383">
        <v>26.54</v>
      </c>
      <c r="G2042" s="383">
        <v>1216.17</v>
      </c>
    </row>
    <row r="2043" spans="1:7" s="352" customFormat="1" ht="38.25" x14ac:dyDescent="0.2">
      <c r="A2043" s="378" t="s">
        <v>4847</v>
      </c>
      <c r="B2043" s="379"/>
      <c r="C2043" s="378" t="s">
        <v>1377</v>
      </c>
      <c r="D2043" s="381" t="s">
        <v>6</v>
      </c>
      <c r="E2043" s="383">
        <v>1471.24</v>
      </c>
      <c r="F2043" s="383">
        <v>33.18</v>
      </c>
      <c r="G2043" s="383">
        <v>1504.42</v>
      </c>
    </row>
    <row r="2044" spans="1:7" ht="38.25" x14ac:dyDescent="0.2">
      <c r="A2044" s="378" t="s">
        <v>4848</v>
      </c>
      <c r="B2044" s="379"/>
      <c r="C2044" s="378" t="s">
        <v>1378</v>
      </c>
      <c r="D2044" s="381" t="s">
        <v>6</v>
      </c>
      <c r="E2044" s="383">
        <v>1949.58</v>
      </c>
      <c r="F2044" s="383">
        <v>39.82</v>
      </c>
      <c r="G2044" s="383">
        <v>1989.4</v>
      </c>
    </row>
    <row r="2045" spans="1:7" s="352" customFormat="1" ht="38.25" x14ac:dyDescent="0.2">
      <c r="A2045" s="378" t="s">
        <v>4849</v>
      </c>
      <c r="B2045" s="379"/>
      <c r="C2045" s="378" t="s">
        <v>1379</v>
      </c>
      <c r="D2045" s="381" t="s">
        <v>6</v>
      </c>
      <c r="E2045" s="383">
        <v>3073.89</v>
      </c>
      <c r="F2045" s="383">
        <v>49.78</v>
      </c>
      <c r="G2045" s="383">
        <v>3123.67</v>
      </c>
    </row>
    <row r="2046" spans="1:7" s="352" customFormat="1" ht="38.25" x14ac:dyDescent="0.2">
      <c r="A2046" s="378" t="s">
        <v>4850</v>
      </c>
      <c r="B2046" s="379"/>
      <c r="C2046" s="378" t="s">
        <v>1380</v>
      </c>
      <c r="D2046" s="381" t="s">
        <v>6</v>
      </c>
      <c r="E2046" s="383">
        <v>6567.34</v>
      </c>
      <c r="F2046" s="383">
        <v>49.78</v>
      </c>
      <c r="G2046" s="383">
        <v>6617.12</v>
      </c>
    </row>
    <row r="2047" spans="1:7" s="352" customFormat="1" ht="38.25" x14ac:dyDescent="0.2">
      <c r="A2047" s="378" t="s">
        <v>4851</v>
      </c>
      <c r="B2047" s="379"/>
      <c r="C2047" s="378" t="s">
        <v>1381</v>
      </c>
      <c r="D2047" s="381" t="s">
        <v>6</v>
      </c>
      <c r="E2047" s="383">
        <v>1353.87</v>
      </c>
      <c r="F2047" s="383">
        <v>26.54</v>
      </c>
      <c r="G2047" s="383">
        <v>1380.41</v>
      </c>
    </row>
    <row r="2048" spans="1:7" s="352" customFormat="1" ht="38.25" x14ac:dyDescent="0.2">
      <c r="A2048" s="378" t="s">
        <v>4852</v>
      </c>
      <c r="B2048" s="379"/>
      <c r="C2048" s="378" t="s">
        <v>1382</v>
      </c>
      <c r="D2048" s="381" t="s">
        <v>6</v>
      </c>
      <c r="E2048" s="383">
        <v>1279.73</v>
      </c>
      <c r="F2048" s="383">
        <v>26.54</v>
      </c>
      <c r="G2048" s="383">
        <v>1306.27</v>
      </c>
    </row>
    <row r="2049" spans="1:7" s="352" customFormat="1" ht="38.25" x14ac:dyDescent="0.2">
      <c r="A2049" s="378" t="s">
        <v>4853</v>
      </c>
      <c r="B2049" s="379"/>
      <c r="C2049" s="378" t="s">
        <v>1383</v>
      </c>
      <c r="D2049" s="381" t="s">
        <v>6</v>
      </c>
      <c r="E2049" s="383">
        <v>2356.91</v>
      </c>
      <c r="F2049" s="383">
        <v>26.54</v>
      </c>
      <c r="G2049" s="383">
        <v>2383.4499999999998</v>
      </c>
    </row>
    <row r="2050" spans="1:7" s="352" customFormat="1" ht="38.25" x14ac:dyDescent="0.2">
      <c r="A2050" s="378" t="s">
        <v>4854</v>
      </c>
      <c r="B2050" s="379"/>
      <c r="C2050" s="378" t="s">
        <v>1384</v>
      </c>
      <c r="D2050" s="381" t="s">
        <v>6</v>
      </c>
      <c r="E2050" s="383">
        <v>2639.79</v>
      </c>
      <c r="F2050" s="383">
        <v>33.18</v>
      </c>
      <c r="G2050" s="383">
        <v>2672.97</v>
      </c>
    </row>
    <row r="2051" spans="1:7" s="352" customFormat="1" ht="38.25" x14ac:dyDescent="0.2">
      <c r="A2051" s="378" t="s">
        <v>4855</v>
      </c>
      <c r="B2051" s="379"/>
      <c r="C2051" s="378" t="s">
        <v>1385</v>
      </c>
      <c r="D2051" s="381" t="s">
        <v>6</v>
      </c>
      <c r="E2051" s="383">
        <v>5022.3100000000004</v>
      </c>
      <c r="F2051" s="383">
        <v>39.82</v>
      </c>
      <c r="G2051" s="383">
        <v>5062.13</v>
      </c>
    </row>
    <row r="2052" spans="1:7" s="352" customFormat="1" ht="38.25" x14ac:dyDescent="0.2">
      <c r="A2052" s="378" t="s">
        <v>4856</v>
      </c>
      <c r="B2052" s="379"/>
      <c r="C2052" s="378" t="s">
        <v>1386</v>
      </c>
      <c r="D2052" s="381" t="s">
        <v>6</v>
      </c>
      <c r="E2052" s="383">
        <v>223.5</v>
      </c>
      <c r="F2052" s="383">
        <v>26.54</v>
      </c>
      <c r="G2052" s="383">
        <v>250.04</v>
      </c>
    </row>
    <row r="2053" spans="1:7" s="352" customFormat="1" ht="38.25" x14ac:dyDescent="0.2">
      <c r="A2053" s="378" t="s">
        <v>4857</v>
      </c>
      <c r="B2053" s="379"/>
      <c r="C2053" s="378" t="s">
        <v>1387</v>
      </c>
      <c r="D2053" s="381" t="s">
        <v>6</v>
      </c>
      <c r="E2053" s="383">
        <v>410.64</v>
      </c>
      <c r="F2053" s="383">
        <v>26.54</v>
      </c>
      <c r="G2053" s="383">
        <v>437.18</v>
      </c>
    </row>
    <row r="2054" spans="1:7" ht="38.25" x14ac:dyDescent="0.2">
      <c r="A2054" s="378" t="s">
        <v>4858</v>
      </c>
      <c r="B2054" s="379"/>
      <c r="C2054" s="378" t="s">
        <v>1388</v>
      </c>
      <c r="D2054" s="381" t="s">
        <v>6</v>
      </c>
      <c r="E2054" s="383">
        <v>574.34</v>
      </c>
      <c r="F2054" s="383">
        <v>33.18</v>
      </c>
      <c r="G2054" s="383">
        <v>607.52</v>
      </c>
    </row>
    <row r="2055" spans="1:7" s="352" customFormat="1" ht="38.25" x14ac:dyDescent="0.2">
      <c r="A2055" s="378" t="s">
        <v>4859</v>
      </c>
      <c r="B2055" s="379"/>
      <c r="C2055" s="378" t="s">
        <v>1389</v>
      </c>
      <c r="D2055" s="381" t="s">
        <v>6</v>
      </c>
      <c r="E2055" s="383">
        <v>1201.21</v>
      </c>
      <c r="F2055" s="383">
        <v>39.82</v>
      </c>
      <c r="G2055" s="383">
        <v>1241.03</v>
      </c>
    </row>
    <row r="2056" spans="1:7" s="352" customFormat="1" ht="25.5" x14ac:dyDescent="0.2">
      <c r="A2056" s="378" t="s">
        <v>4860</v>
      </c>
      <c r="B2056" s="379"/>
      <c r="C2056" s="378" t="s">
        <v>1390</v>
      </c>
      <c r="D2056" s="381" t="s">
        <v>6</v>
      </c>
      <c r="E2056" s="383">
        <v>3661.66</v>
      </c>
      <c r="F2056" s="383">
        <v>39.82</v>
      </c>
      <c r="G2056" s="383">
        <v>3701.48</v>
      </c>
    </row>
    <row r="2057" spans="1:7" s="352" customFormat="1" ht="25.5" x14ac:dyDescent="0.2">
      <c r="A2057" s="378" t="s">
        <v>4861</v>
      </c>
      <c r="B2057" s="379"/>
      <c r="C2057" s="378" t="s">
        <v>1391</v>
      </c>
      <c r="D2057" s="381" t="s">
        <v>6</v>
      </c>
      <c r="E2057" s="383">
        <v>5141.2299999999996</v>
      </c>
      <c r="F2057" s="383">
        <v>49.78</v>
      </c>
      <c r="G2057" s="383">
        <v>5191.01</v>
      </c>
    </row>
    <row r="2058" spans="1:7" s="352" customFormat="1" ht="25.5" x14ac:dyDescent="0.2">
      <c r="A2058" s="378" t="s">
        <v>4862</v>
      </c>
      <c r="B2058" s="379"/>
      <c r="C2058" s="378" t="s">
        <v>1392</v>
      </c>
      <c r="D2058" s="381" t="s">
        <v>6</v>
      </c>
      <c r="E2058" s="383">
        <v>7520.92</v>
      </c>
      <c r="F2058" s="383">
        <v>59.72</v>
      </c>
      <c r="G2058" s="383">
        <v>7580.64</v>
      </c>
    </row>
    <row r="2059" spans="1:7" s="352" customFormat="1" ht="38.25" x14ac:dyDescent="0.2">
      <c r="A2059" s="378" t="s">
        <v>4863</v>
      </c>
      <c r="B2059" s="379"/>
      <c r="C2059" s="378" t="s">
        <v>1393</v>
      </c>
      <c r="D2059" s="381" t="s">
        <v>6</v>
      </c>
      <c r="E2059" s="383">
        <v>6422.69</v>
      </c>
      <c r="F2059" s="383">
        <v>76.42</v>
      </c>
      <c r="G2059" s="383">
        <v>6499.11</v>
      </c>
    </row>
    <row r="2060" spans="1:7" s="352" customFormat="1" ht="25.5" x14ac:dyDescent="0.2">
      <c r="A2060" s="378" t="s">
        <v>4864</v>
      </c>
      <c r="B2060" s="379"/>
      <c r="C2060" s="378" t="s">
        <v>1394</v>
      </c>
      <c r="D2060" s="381" t="s">
        <v>6</v>
      </c>
      <c r="E2060" s="383">
        <v>53.79</v>
      </c>
      <c r="F2060" s="383">
        <v>6.64</v>
      </c>
      <c r="G2060" s="383">
        <v>60.43</v>
      </c>
    </row>
    <row r="2061" spans="1:7" s="352" customFormat="1" ht="25.5" x14ac:dyDescent="0.2">
      <c r="A2061" s="378" t="s">
        <v>4865</v>
      </c>
      <c r="B2061" s="379"/>
      <c r="C2061" s="378" t="s">
        <v>1395</v>
      </c>
      <c r="D2061" s="381" t="s">
        <v>6</v>
      </c>
      <c r="E2061" s="383">
        <v>166.18</v>
      </c>
      <c r="F2061" s="383">
        <v>26.54</v>
      </c>
      <c r="G2061" s="383">
        <v>192.72</v>
      </c>
    </row>
    <row r="2062" spans="1:7" s="352" customFormat="1" x14ac:dyDescent="0.2">
      <c r="A2062" s="384" t="s">
        <v>4866</v>
      </c>
      <c r="B2062" s="385" t="s">
        <v>1396</v>
      </c>
      <c r="C2062" s="384"/>
      <c r="D2062" s="386"/>
      <c r="E2062" s="387"/>
      <c r="F2062" s="387"/>
      <c r="G2062" s="387"/>
    </row>
    <row r="2063" spans="1:7" s="352" customFormat="1" ht="25.5" x14ac:dyDescent="0.2">
      <c r="A2063" s="378" t="s">
        <v>4867</v>
      </c>
      <c r="B2063" s="379"/>
      <c r="C2063" s="378" t="s">
        <v>1397</v>
      </c>
      <c r="D2063" s="381" t="s">
        <v>6</v>
      </c>
      <c r="E2063" s="383">
        <v>1626.71</v>
      </c>
      <c r="F2063" s="383">
        <v>161.66</v>
      </c>
      <c r="G2063" s="383">
        <v>1788.37</v>
      </c>
    </row>
    <row r="2064" spans="1:7" s="352" customFormat="1" ht="25.5" x14ac:dyDescent="0.2">
      <c r="A2064" s="378" t="s">
        <v>4868</v>
      </c>
      <c r="B2064" s="379"/>
      <c r="C2064" s="378" t="s">
        <v>1398</v>
      </c>
      <c r="D2064" s="381" t="s">
        <v>6</v>
      </c>
      <c r="E2064" s="383">
        <v>1142.3800000000001</v>
      </c>
      <c r="F2064" s="383">
        <v>161.66</v>
      </c>
      <c r="G2064" s="383">
        <v>1304.04</v>
      </c>
    </row>
    <row r="2065" spans="1:7" s="352" customFormat="1" ht="25.5" x14ac:dyDescent="0.2">
      <c r="A2065" s="378" t="s">
        <v>4869</v>
      </c>
      <c r="B2065" s="379"/>
      <c r="C2065" s="378" t="s">
        <v>8314</v>
      </c>
      <c r="D2065" s="381" t="s">
        <v>6</v>
      </c>
      <c r="E2065" s="383">
        <v>240.26</v>
      </c>
      <c r="F2065" s="383">
        <v>59.65</v>
      </c>
      <c r="G2065" s="383">
        <v>299.91000000000003</v>
      </c>
    </row>
    <row r="2066" spans="1:7" s="352" customFormat="1" ht="25.5" x14ac:dyDescent="0.2">
      <c r="A2066" s="378" t="s">
        <v>4870</v>
      </c>
      <c r="B2066" s="379"/>
      <c r="C2066" s="378" t="s">
        <v>8456</v>
      </c>
      <c r="D2066" s="381" t="s">
        <v>6</v>
      </c>
      <c r="E2066" s="383">
        <v>321.60000000000002</v>
      </c>
      <c r="F2066" s="383">
        <v>59.65</v>
      </c>
      <c r="G2066" s="383">
        <v>381.25</v>
      </c>
    </row>
    <row r="2067" spans="1:7" s="352" customFormat="1" ht="25.5" x14ac:dyDescent="0.2">
      <c r="A2067" s="378" t="s">
        <v>4871</v>
      </c>
      <c r="B2067" s="379"/>
      <c r="C2067" s="378" t="s">
        <v>8457</v>
      </c>
      <c r="D2067" s="381" t="s">
        <v>6</v>
      </c>
      <c r="E2067" s="383">
        <v>279.17</v>
      </c>
      <c r="F2067" s="383">
        <v>59.65</v>
      </c>
      <c r="G2067" s="383">
        <v>338.82</v>
      </c>
    </row>
    <row r="2068" spans="1:7" s="352" customFormat="1" ht="25.5" x14ac:dyDescent="0.2">
      <c r="A2068" s="378" t="s">
        <v>4872</v>
      </c>
      <c r="B2068" s="379"/>
      <c r="C2068" s="378" t="s">
        <v>1399</v>
      </c>
      <c r="D2068" s="381" t="s">
        <v>6</v>
      </c>
      <c r="E2068" s="383">
        <v>956.15</v>
      </c>
      <c r="F2068" s="383">
        <v>161.66</v>
      </c>
      <c r="G2068" s="383">
        <v>1117.81</v>
      </c>
    </row>
    <row r="2069" spans="1:7" s="352" customFormat="1" ht="25.5" x14ac:dyDescent="0.2">
      <c r="A2069" s="378" t="s">
        <v>4873</v>
      </c>
      <c r="B2069" s="379"/>
      <c r="C2069" s="378" t="s">
        <v>1400</v>
      </c>
      <c r="D2069" s="381" t="s">
        <v>6</v>
      </c>
      <c r="E2069" s="383">
        <v>1121.96</v>
      </c>
      <c r="F2069" s="383">
        <v>161.66</v>
      </c>
      <c r="G2069" s="383">
        <v>1283.6199999999999</v>
      </c>
    </row>
    <row r="2070" spans="1:7" s="352" customFormat="1" x14ac:dyDescent="0.2">
      <c r="A2070" s="384" t="s">
        <v>4874</v>
      </c>
      <c r="B2070" s="385" t="s">
        <v>4875</v>
      </c>
      <c r="C2070" s="384"/>
      <c r="D2070" s="386"/>
      <c r="E2070" s="387"/>
      <c r="F2070" s="387"/>
      <c r="G2070" s="387"/>
    </row>
    <row r="2071" spans="1:7" s="352" customFormat="1" ht="25.5" x14ac:dyDescent="0.2">
      <c r="A2071" s="378" t="s">
        <v>8315</v>
      </c>
      <c r="B2071" s="379"/>
      <c r="C2071" s="378" t="s">
        <v>8316</v>
      </c>
      <c r="D2071" s="381" t="s">
        <v>4876</v>
      </c>
      <c r="E2071" s="383">
        <v>207.44</v>
      </c>
      <c r="F2071" s="383">
        <v>0.41</v>
      </c>
      <c r="G2071" s="383">
        <v>207.85</v>
      </c>
    </row>
    <row r="2072" spans="1:7" s="352" customFormat="1" x14ac:dyDescent="0.2">
      <c r="A2072" s="384" t="s">
        <v>4877</v>
      </c>
      <c r="B2072" s="385" t="s">
        <v>1401</v>
      </c>
      <c r="C2072" s="384"/>
      <c r="D2072" s="386"/>
      <c r="E2072" s="387"/>
      <c r="F2072" s="387"/>
      <c r="G2072" s="387"/>
    </row>
    <row r="2073" spans="1:7" s="352" customFormat="1" ht="25.5" x14ac:dyDescent="0.2">
      <c r="A2073" s="378" t="s">
        <v>4878</v>
      </c>
      <c r="B2073" s="379"/>
      <c r="C2073" s="378" t="s">
        <v>4879</v>
      </c>
      <c r="D2073" s="381" t="s">
        <v>6</v>
      </c>
      <c r="E2073" s="383">
        <v>138.16</v>
      </c>
      <c r="F2073" s="383">
        <v>8.3000000000000007</v>
      </c>
      <c r="G2073" s="383">
        <v>146.46</v>
      </c>
    </row>
    <row r="2074" spans="1:7" s="352" customFormat="1" ht="25.5" x14ac:dyDescent="0.2">
      <c r="A2074" s="378" t="s">
        <v>4880</v>
      </c>
      <c r="B2074" s="379"/>
      <c r="C2074" s="378" t="s">
        <v>4881</v>
      </c>
      <c r="D2074" s="381" t="s">
        <v>6</v>
      </c>
      <c r="E2074" s="383">
        <v>146.01</v>
      </c>
      <c r="F2074" s="383">
        <v>8.3000000000000007</v>
      </c>
      <c r="G2074" s="383">
        <v>154.31</v>
      </c>
    </row>
    <row r="2075" spans="1:7" s="352" customFormat="1" ht="25.5" x14ac:dyDescent="0.2">
      <c r="A2075" s="378" t="s">
        <v>4882</v>
      </c>
      <c r="B2075" s="379"/>
      <c r="C2075" s="378" t="s">
        <v>4883</v>
      </c>
      <c r="D2075" s="381" t="s">
        <v>6</v>
      </c>
      <c r="E2075" s="383">
        <v>177.72</v>
      </c>
      <c r="F2075" s="383">
        <v>8.3000000000000007</v>
      </c>
      <c r="G2075" s="383">
        <v>186.02</v>
      </c>
    </row>
    <row r="2076" spans="1:7" s="352" customFormat="1" ht="25.5" x14ac:dyDescent="0.2">
      <c r="A2076" s="378" t="s">
        <v>4884</v>
      </c>
      <c r="B2076" s="379"/>
      <c r="C2076" s="378" t="s">
        <v>4885</v>
      </c>
      <c r="D2076" s="381" t="s">
        <v>6</v>
      </c>
      <c r="E2076" s="383">
        <v>178.78</v>
      </c>
      <c r="F2076" s="383">
        <v>8.3000000000000007</v>
      </c>
      <c r="G2076" s="383">
        <v>187.08</v>
      </c>
    </row>
    <row r="2077" spans="1:7" s="352" customFormat="1" ht="25.5" x14ac:dyDescent="0.2">
      <c r="A2077" s="378" t="s">
        <v>4886</v>
      </c>
      <c r="B2077" s="379"/>
      <c r="C2077" s="378" t="s">
        <v>4887</v>
      </c>
      <c r="D2077" s="381" t="s">
        <v>6</v>
      </c>
      <c r="E2077" s="383">
        <v>213.72</v>
      </c>
      <c r="F2077" s="383">
        <v>8.3000000000000007</v>
      </c>
      <c r="G2077" s="383">
        <v>222.02</v>
      </c>
    </row>
    <row r="2078" spans="1:7" s="352" customFormat="1" ht="25.5" x14ac:dyDescent="0.2">
      <c r="A2078" s="378" t="s">
        <v>4888</v>
      </c>
      <c r="B2078" s="379"/>
      <c r="C2078" s="378" t="s">
        <v>4889</v>
      </c>
      <c r="D2078" s="381" t="s">
        <v>6</v>
      </c>
      <c r="E2078" s="383">
        <v>326.08999999999997</v>
      </c>
      <c r="F2078" s="383">
        <v>8.3000000000000007</v>
      </c>
      <c r="G2078" s="383">
        <v>334.39</v>
      </c>
    </row>
    <row r="2079" spans="1:7" s="352" customFormat="1" ht="25.5" x14ac:dyDescent="0.2">
      <c r="A2079" s="378" t="s">
        <v>4890</v>
      </c>
      <c r="B2079" s="379"/>
      <c r="C2079" s="378" t="s">
        <v>4891</v>
      </c>
      <c r="D2079" s="381" t="s">
        <v>6</v>
      </c>
      <c r="E2079" s="383">
        <v>337.5</v>
      </c>
      <c r="F2079" s="383">
        <v>8.3000000000000007</v>
      </c>
      <c r="G2079" s="383">
        <v>345.8</v>
      </c>
    </row>
    <row r="2080" spans="1:7" s="352" customFormat="1" ht="25.5" x14ac:dyDescent="0.2">
      <c r="A2080" s="378" t="s">
        <v>4892</v>
      </c>
      <c r="B2080" s="379"/>
      <c r="C2080" s="378" t="s">
        <v>4893</v>
      </c>
      <c r="D2080" s="381" t="s">
        <v>6</v>
      </c>
      <c r="E2080" s="383">
        <v>569.54</v>
      </c>
      <c r="F2080" s="383">
        <v>8.3000000000000007</v>
      </c>
      <c r="G2080" s="383">
        <v>577.84</v>
      </c>
    </row>
    <row r="2081" spans="1:7" s="352" customFormat="1" ht="25.5" x14ac:dyDescent="0.2">
      <c r="A2081" s="378" t="s">
        <v>4894</v>
      </c>
      <c r="B2081" s="379"/>
      <c r="C2081" s="378" t="s">
        <v>4895</v>
      </c>
      <c r="D2081" s="381" t="s">
        <v>6</v>
      </c>
      <c r="E2081" s="383">
        <v>194.66</v>
      </c>
      <c r="F2081" s="383">
        <v>8.3000000000000007</v>
      </c>
      <c r="G2081" s="383">
        <v>202.96</v>
      </c>
    </row>
    <row r="2082" spans="1:7" s="352" customFormat="1" x14ac:dyDescent="0.2">
      <c r="A2082" s="384" t="s">
        <v>4896</v>
      </c>
      <c r="B2082" s="385" t="s">
        <v>1402</v>
      </c>
      <c r="C2082" s="384"/>
      <c r="D2082" s="386"/>
      <c r="E2082" s="387"/>
      <c r="F2082" s="387"/>
      <c r="G2082" s="387"/>
    </row>
    <row r="2083" spans="1:7" s="352" customFormat="1" ht="25.5" x14ac:dyDescent="0.2">
      <c r="A2083" s="378" t="s">
        <v>4897</v>
      </c>
      <c r="B2083" s="379"/>
      <c r="C2083" s="378" t="s">
        <v>1403</v>
      </c>
      <c r="D2083" s="381" t="s">
        <v>6</v>
      </c>
      <c r="E2083" s="383">
        <v>1843.66</v>
      </c>
      <c r="F2083" s="383">
        <v>50.31</v>
      </c>
      <c r="G2083" s="383">
        <v>1893.97</v>
      </c>
    </row>
    <row r="2084" spans="1:7" s="352" customFormat="1" ht="25.5" x14ac:dyDescent="0.2">
      <c r="A2084" s="378" t="s">
        <v>4898</v>
      </c>
      <c r="B2084" s="379"/>
      <c r="C2084" s="378" t="s">
        <v>1404</v>
      </c>
      <c r="D2084" s="381" t="s">
        <v>6</v>
      </c>
      <c r="E2084" s="383">
        <v>2538.44</v>
      </c>
      <c r="F2084" s="383">
        <v>50.31</v>
      </c>
      <c r="G2084" s="383">
        <v>2588.75</v>
      </c>
    </row>
    <row r="2085" spans="1:7" s="352" customFormat="1" ht="25.5" x14ac:dyDescent="0.2">
      <c r="A2085" s="378" t="s">
        <v>4899</v>
      </c>
      <c r="B2085" s="379"/>
      <c r="C2085" s="378" t="s">
        <v>1405</v>
      </c>
      <c r="D2085" s="381" t="s">
        <v>6</v>
      </c>
      <c r="E2085" s="383">
        <v>1386.82</v>
      </c>
      <c r="F2085" s="383">
        <v>50.31</v>
      </c>
      <c r="G2085" s="383">
        <v>1437.13</v>
      </c>
    </row>
    <row r="2086" spans="1:7" s="352" customFormat="1" x14ac:dyDescent="0.2">
      <c r="A2086" s="384" t="s">
        <v>4900</v>
      </c>
      <c r="B2086" s="385" t="s">
        <v>1406</v>
      </c>
      <c r="C2086" s="384"/>
      <c r="D2086" s="386"/>
      <c r="E2086" s="387"/>
      <c r="F2086" s="387"/>
      <c r="G2086" s="387"/>
    </row>
    <row r="2087" spans="1:7" x14ac:dyDescent="0.2">
      <c r="A2087" s="378" t="s">
        <v>4901</v>
      </c>
      <c r="B2087" s="379"/>
      <c r="C2087" s="378" t="s">
        <v>1407</v>
      </c>
      <c r="D2087" s="381" t="s">
        <v>6</v>
      </c>
      <c r="E2087" s="383">
        <v>203.76</v>
      </c>
      <c r="F2087" s="383">
        <v>50.31</v>
      </c>
      <c r="G2087" s="383">
        <v>254.07</v>
      </c>
    </row>
    <row r="2088" spans="1:7" s="352" customFormat="1" ht="25.5" x14ac:dyDescent="0.2">
      <c r="A2088" s="378" t="s">
        <v>4902</v>
      </c>
      <c r="B2088" s="379"/>
      <c r="C2088" s="378" t="s">
        <v>1408</v>
      </c>
      <c r="D2088" s="381" t="s">
        <v>6</v>
      </c>
      <c r="E2088" s="383">
        <v>192.03</v>
      </c>
      <c r="F2088" s="383">
        <v>50.31</v>
      </c>
      <c r="G2088" s="383">
        <v>242.34</v>
      </c>
    </row>
    <row r="2089" spans="1:7" s="352" customFormat="1" ht="25.5" x14ac:dyDescent="0.2">
      <c r="A2089" s="378" t="s">
        <v>4903</v>
      </c>
      <c r="B2089" s="379"/>
      <c r="C2089" s="378" t="s">
        <v>1409</v>
      </c>
      <c r="D2089" s="381" t="s">
        <v>6</v>
      </c>
      <c r="E2089" s="383">
        <v>370.92</v>
      </c>
      <c r="F2089" s="383">
        <v>50.31</v>
      </c>
      <c r="G2089" s="383">
        <v>421.23</v>
      </c>
    </row>
    <row r="2090" spans="1:7" s="352" customFormat="1" ht="25.5" x14ac:dyDescent="0.2">
      <c r="A2090" s="378" t="s">
        <v>4904</v>
      </c>
      <c r="B2090" s="379"/>
      <c r="C2090" s="378" t="s">
        <v>1410</v>
      </c>
      <c r="D2090" s="381" t="s">
        <v>6</v>
      </c>
      <c r="E2090" s="383">
        <v>94.49</v>
      </c>
      <c r="F2090" s="383">
        <v>50.31</v>
      </c>
      <c r="G2090" s="383">
        <v>144.80000000000001</v>
      </c>
    </row>
    <row r="2091" spans="1:7" s="352" customFormat="1" ht="25.5" x14ac:dyDescent="0.2">
      <c r="A2091" s="378" t="s">
        <v>4905</v>
      </c>
      <c r="B2091" s="379"/>
      <c r="C2091" s="378" t="s">
        <v>1411</v>
      </c>
      <c r="D2091" s="381" t="s">
        <v>6</v>
      </c>
      <c r="E2091" s="383">
        <v>738.94</v>
      </c>
      <c r="F2091" s="383">
        <v>50.31</v>
      </c>
      <c r="G2091" s="383">
        <v>789.25</v>
      </c>
    </row>
    <row r="2092" spans="1:7" s="352" customFormat="1" x14ac:dyDescent="0.2">
      <c r="A2092" s="384" t="s">
        <v>4906</v>
      </c>
      <c r="B2092" s="385" t="s">
        <v>4907</v>
      </c>
      <c r="C2092" s="384"/>
      <c r="D2092" s="386"/>
      <c r="E2092" s="387"/>
      <c r="F2092" s="387"/>
      <c r="G2092" s="387"/>
    </row>
    <row r="2093" spans="1:7" s="352" customFormat="1" x14ac:dyDescent="0.2">
      <c r="A2093" s="378" t="s">
        <v>4908</v>
      </c>
      <c r="B2093" s="379"/>
      <c r="C2093" s="378" t="s">
        <v>1412</v>
      </c>
      <c r="D2093" s="381" t="s">
        <v>6</v>
      </c>
      <c r="E2093" s="383">
        <v>16.989999999999998</v>
      </c>
      <c r="F2093" s="383">
        <v>4.97</v>
      </c>
      <c r="G2093" s="383">
        <v>21.96</v>
      </c>
    </row>
    <row r="2094" spans="1:7" s="352" customFormat="1" x14ac:dyDescent="0.2">
      <c r="A2094" s="378" t="s">
        <v>4909</v>
      </c>
      <c r="B2094" s="379"/>
      <c r="C2094" s="378" t="s">
        <v>4910</v>
      </c>
      <c r="D2094" s="381" t="s">
        <v>6</v>
      </c>
      <c r="E2094" s="383">
        <v>20.05</v>
      </c>
      <c r="F2094" s="383">
        <v>1.65</v>
      </c>
      <c r="G2094" s="383">
        <v>21.7</v>
      </c>
    </row>
    <row r="2095" spans="1:7" s="352" customFormat="1" x14ac:dyDescent="0.2">
      <c r="A2095" s="378" t="s">
        <v>4911</v>
      </c>
      <c r="B2095" s="379"/>
      <c r="C2095" s="378" t="s">
        <v>1413</v>
      </c>
      <c r="D2095" s="381" t="s">
        <v>6</v>
      </c>
      <c r="E2095" s="383">
        <v>13.76</v>
      </c>
      <c r="F2095" s="383">
        <v>4.97</v>
      </c>
      <c r="G2095" s="383">
        <v>18.73</v>
      </c>
    </row>
    <row r="2096" spans="1:7" s="352" customFormat="1" ht="25.5" x14ac:dyDescent="0.2">
      <c r="A2096" s="378" t="s">
        <v>4912</v>
      </c>
      <c r="B2096" s="379"/>
      <c r="C2096" s="378" t="s">
        <v>1414</v>
      </c>
      <c r="D2096" s="381" t="s">
        <v>6</v>
      </c>
      <c r="E2096" s="383">
        <v>0</v>
      </c>
      <c r="F2096" s="383">
        <v>16.600000000000001</v>
      </c>
      <c r="G2096" s="383">
        <v>16.600000000000001</v>
      </c>
    </row>
    <row r="2097" spans="1:7" s="352" customFormat="1" ht="25.5" x14ac:dyDescent="0.2">
      <c r="A2097" s="378" t="s">
        <v>4913</v>
      </c>
      <c r="B2097" s="379"/>
      <c r="C2097" s="378" t="s">
        <v>1415</v>
      </c>
      <c r="D2097" s="381" t="s">
        <v>28</v>
      </c>
      <c r="E2097" s="383">
        <v>0</v>
      </c>
      <c r="F2097" s="383">
        <v>23.35</v>
      </c>
      <c r="G2097" s="383">
        <v>23.35</v>
      </c>
    </row>
    <row r="2098" spans="1:7" s="352" customFormat="1" ht="25.5" x14ac:dyDescent="0.2">
      <c r="A2098" s="378" t="s">
        <v>4914</v>
      </c>
      <c r="B2098" s="379"/>
      <c r="C2098" s="378" t="s">
        <v>1416</v>
      </c>
      <c r="D2098" s="381" t="s">
        <v>28</v>
      </c>
      <c r="E2098" s="383">
        <v>0</v>
      </c>
      <c r="F2098" s="383">
        <v>46.68</v>
      </c>
      <c r="G2098" s="383">
        <v>46.68</v>
      </c>
    </row>
    <row r="2099" spans="1:7" s="352" customFormat="1" ht="25.5" x14ac:dyDescent="0.2">
      <c r="A2099" s="378" t="s">
        <v>4915</v>
      </c>
      <c r="B2099" s="379"/>
      <c r="C2099" s="378" t="s">
        <v>1417</v>
      </c>
      <c r="D2099" s="381" t="s">
        <v>6</v>
      </c>
      <c r="E2099" s="383">
        <v>495.79</v>
      </c>
      <c r="F2099" s="383">
        <v>1.35</v>
      </c>
      <c r="G2099" s="383">
        <v>497.14</v>
      </c>
    </row>
    <row r="2100" spans="1:7" s="352" customFormat="1" x14ac:dyDescent="0.2">
      <c r="A2100" s="378" t="s">
        <v>4916</v>
      </c>
      <c r="B2100" s="379"/>
      <c r="C2100" s="378" t="s">
        <v>1418</v>
      </c>
      <c r="D2100" s="381" t="s">
        <v>6</v>
      </c>
      <c r="E2100" s="383">
        <v>140.52000000000001</v>
      </c>
      <c r="F2100" s="383">
        <v>3.38</v>
      </c>
      <c r="G2100" s="383">
        <v>143.9</v>
      </c>
    </row>
    <row r="2101" spans="1:7" s="352" customFormat="1" ht="25.5" x14ac:dyDescent="0.2">
      <c r="A2101" s="378" t="s">
        <v>4917</v>
      </c>
      <c r="B2101" s="379"/>
      <c r="C2101" s="378" t="s">
        <v>1419</v>
      </c>
      <c r="D2101" s="381" t="s">
        <v>28</v>
      </c>
      <c r="E2101" s="383">
        <v>406.08</v>
      </c>
      <c r="F2101" s="383">
        <v>23.35</v>
      </c>
      <c r="G2101" s="383">
        <v>429.43</v>
      </c>
    </row>
    <row r="2102" spans="1:7" s="352" customFormat="1" ht="38.25" x14ac:dyDescent="0.2">
      <c r="A2102" s="378" t="s">
        <v>4918</v>
      </c>
      <c r="B2102" s="379"/>
      <c r="C2102" s="378" t="s">
        <v>1420</v>
      </c>
      <c r="D2102" s="381" t="s">
        <v>6</v>
      </c>
      <c r="E2102" s="383">
        <v>4431.24</v>
      </c>
      <c r="F2102" s="383">
        <v>37.340000000000003</v>
      </c>
      <c r="G2102" s="383">
        <v>4468.58</v>
      </c>
    </row>
    <row r="2103" spans="1:7" s="352" customFormat="1" ht="38.25" x14ac:dyDescent="0.2">
      <c r="A2103" s="378" t="s">
        <v>7509</v>
      </c>
      <c r="B2103" s="379"/>
      <c r="C2103" s="378" t="s">
        <v>7510</v>
      </c>
      <c r="D2103" s="381" t="s">
        <v>6</v>
      </c>
      <c r="E2103" s="383">
        <v>10136.86</v>
      </c>
      <c r="F2103" s="383">
        <v>37.340000000000003</v>
      </c>
      <c r="G2103" s="383">
        <v>10174.200000000001</v>
      </c>
    </row>
    <row r="2104" spans="1:7" s="352" customFormat="1" ht="25.5" x14ac:dyDescent="0.2">
      <c r="A2104" s="378" t="s">
        <v>7511</v>
      </c>
      <c r="B2104" s="379"/>
      <c r="C2104" s="378" t="s">
        <v>7512</v>
      </c>
      <c r="D2104" s="381" t="s">
        <v>6</v>
      </c>
      <c r="E2104" s="383">
        <v>18768.8</v>
      </c>
      <c r="F2104" s="383">
        <v>37.340000000000003</v>
      </c>
      <c r="G2104" s="383">
        <v>18806.14</v>
      </c>
    </row>
    <row r="2105" spans="1:7" s="352" customFormat="1" ht="25.5" x14ac:dyDescent="0.2">
      <c r="A2105" s="378" t="s">
        <v>4919</v>
      </c>
      <c r="B2105" s="379"/>
      <c r="C2105" s="378" t="s">
        <v>1421</v>
      </c>
      <c r="D2105" s="381" t="s">
        <v>6</v>
      </c>
      <c r="E2105" s="383">
        <v>345.21</v>
      </c>
      <c r="F2105" s="383">
        <v>16.600000000000001</v>
      </c>
      <c r="G2105" s="383">
        <v>361.81</v>
      </c>
    </row>
    <row r="2106" spans="1:7" s="352" customFormat="1" x14ac:dyDescent="0.2">
      <c r="A2106" s="384" t="s">
        <v>4920</v>
      </c>
      <c r="B2106" s="385" t="s">
        <v>1422</v>
      </c>
      <c r="C2106" s="384"/>
      <c r="D2106" s="386"/>
      <c r="E2106" s="387"/>
      <c r="F2106" s="387"/>
      <c r="G2106" s="387"/>
    </row>
    <row r="2107" spans="1:7" s="352" customFormat="1" ht="38.25" x14ac:dyDescent="0.2">
      <c r="A2107" s="378" t="s">
        <v>4921</v>
      </c>
      <c r="B2107" s="379"/>
      <c r="C2107" s="378" t="s">
        <v>1423</v>
      </c>
      <c r="D2107" s="381" t="s">
        <v>6</v>
      </c>
      <c r="E2107" s="383">
        <v>701.36</v>
      </c>
      <c r="F2107" s="383">
        <v>16.600000000000001</v>
      </c>
      <c r="G2107" s="383">
        <v>717.96</v>
      </c>
    </row>
    <row r="2108" spans="1:7" s="352" customFormat="1" x14ac:dyDescent="0.2">
      <c r="A2108" s="384" t="s">
        <v>4922</v>
      </c>
      <c r="B2108" s="385" t="s">
        <v>1424</v>
      </c>
      <c r="C2108" s="384"/>
      <c r="D2108" s="386"/>
      <c r="E2108" s="387"/>
      <c r="F2108" s="387"/>
      <c r="G2108" s="387"/>
    </row>
    <row r="2109" spans="1:7" s="352" customFormat="1" ht="25.5" x14ac:dyDescent="0.2">
      <c r="A2109" s="378" t="s">
        <v>4923</v>
      </c>
      <c r="B2109" s="379"/>
      <c r="C2109" s="378" t="s">
        <v>1425</v>
      </c>
      <c r="D2109" s="381" t="s">
        <v>6</v>
      </c>
      <c r="E2109" s="383">
        <v>262.07</v>
      </c>
      <c r="F2109" s="383">
        <v>50.31</v>
      </c>
      <c r="G2109" s="383">
        <v>312.38</v>
      </c>
    </row>
    <row r="2110" spans="1:7" x14ac:dyDescent="0.2">
      <c r="A2110" s="384" t="s">
        <v>4924</v>
      </c>
      <c r="B2110" s="385" t="s">
        <v>1426</v>
      </c>
      <c r="C2110" s="384"/>
      <c r="D2110" s="386"/>
      <c r="E2110" s="387"/>
      <c r="F2110" s="387"/>
      <c r="G2110" s="387"/>
    </row>
    <row r="2111" spans="1:7" s="352" customFormat="1" ht="25.5" x14ac:dyDescent="0.2">
      <c r="A2111" s="378" t="s">
        <v>4925</v>
      </c>
      <c r="B2111" s="379"/>
      <c r="C2111" s="378" t="s">
        <v>4926</v>
      </c>
      <c r="D2111" s="381" t="s">
        <v>6</v>
      </c>
      <c r="E2111" s="383">
        <v>64.39</v>
      </c>
      <c r="F2111" s="383">
        <v>18.920000000000002</v>
      </c>
      <c r="G2111" s="383">
        <v>83.31</v>
      </c>
    </row>
    <row r="2112" spans="1:7" s="352" customFormat="1" ht="25.5" x14ac:dyDescent="0.2">
      <c r="A2112" s="378" t="s">
        <v>4927</v>
      </c>
      <c r="B2112" s="379"/>
      <c r="C2112" s="378" t="s">
        <v>4928</v>
      </c>
      <c r="D2112" s="381" t="s">
        <v>6</v>
      </c>
      <c r="E2112" s="383">
        <v>120.66</v>
      </c>
      <c r="F2112" s="383">
        <v>18.920000000000002</v>
      </c>
      <c r="G2112" s="383">
        <v>139.58000000000001</v>
      </c>
    </row>
    <row r="2113" spans="1:7" s="352" customFormat="1" ht="38.25" x14ac:dyDescent="0.2">
      <c r="A2113" s="378" t="s">
        <v>4929</v>
      </c>
      <c r="B2113" s="379"/>
      <c r="C2113" s="378" t="s">
        <v>1427</v>
      </c>
      <c r="D2113" s="381" t="s">
        <v>6</v>
      </c>
      <c r="E2113" s="383">
        <v>140.49</v>
      </c>
      <c r="F2113" s="383">
        <v>18.920000000000002</v>
      </c>
      <c r="G2113" s="383">
        <v>159.41</v>
      </c>
    </row>
    <row r="2114" spans="1:7" s="352" customFormat="1" x14ac:dyDescent="0.2">
      <c r="A2114" s="384" t="s">
        <v>4930</v>
      </c>
      <c r="B2114" s="385" t="s">
        <v>4931</v>
      </c>
      <c r="C2114" s="384"/>
      <c r="D2114" s="386"/>
      <c r="E2114" s="387"/>
      <c r="F2114" s="387"/>
      <c r="G2114" s="387"/>
    </row>
    <row r="2115" spans="1:7" s="352" customFormat="1" ht="38.25" x14ac:dyDescent="0.2">
      <c r="A2115" s="378" t="s">
        <v>4932</v>
      </c>
      <c r="B2115" s="379"/>
      <c r="C2115" s="378" t="s">
        <v>4933</v>
      </c>
      <c r="D2115" s="381" t="s">
        <v>6</v>
      </c>
      <c r="E2115" s="383">
        <v>398.9</v>
      </c>
      <c r="F2115" s="383">
        <v>54.8</v>
      </c>
      <c r="G2115" s="383">
        <v>453.7</v>
      </c>
    </row>
    <row r="2116" spans="1:7" s="352" customFormat="1" ht="38.25" x14ac:dyDescent="0.2">
      <c r="A2116" s="378" t="s">
        <v>4934</v>
      </c>
      <c r="B2116" s="379"/>
      <c r="C2116" s="378" t="s">
        <v>4935</v>
      </c>
      <c r="D2116" s="381" t="s">
        <v>6</v>
      </c>
      <c r="E2116" s="383">
        <v>345.41</v>
      </c>
      <c r="F2116" s="383">
        <v>54.8</v>
      </c>
      <c r="G2116" s="383">
        <v>400.21</v>
      </c>
    </row>
    <row r="2117" spans="1:7" s="352" customFormat="1" ht="38.25" x14ac:dyDescent="0.2">
      <c r="A2117" s="378" t="s">
        <v>4936</v>
      </c>
      <c r="B2117" s="379"/>
      <c r="C2117" s="378" t="s">
        <v>4937</v>
      </c>
      <c r="D2117" s="381" t="s">
        <v>6</v>
      </c>
      <c r="E2117" s="383">
        <v>452.75</v>
      </c>
      <c r="F2117" s="383">
        <v>54.8</v>
      </c>
      <c r="G2117" s="383">
        <v>507.55</v>
      </c>
    </row>
    <row r="2118" spans="1:7" ht="51" x14ac:dyDescent="0.2">
      <c r="A2118" s="378" t="s">
        <v>4938</v>
      </c>
      <c r="B2118" s="379"/>
      <c r="C2118" s="378" t="s">
        <v>8458</v>
      </c>
      <c r="D2118" s="381" t="s">
        <v>6</v>
      </c>
      <c r="E2118" s="383">
        <v>328.79</v>
      </c>
      <c r="F2118" s="383">
        <v>54.8</v>
      </c>
      <c r="G2118" s="383">
        <v>383.59</v>
      </c>
    </row>
    <row r="2119" spans="1:7" s="352" customFormat="1" ht="51" x14ac:dyDescent="0.2">
      <c r="A2119" s="378" t="s">
        <v>4939</v>
      </c>
      <c r="B2119" s="379"/>
      <c r="C2119" s="378" t="s">
        <v>8459</v>
      </c>
      <c r="D2119" s="381" t="s">
        <v>6</v>
      </c>
      <c r="E2119" s="383">
        <v>538.02</v>
      </c>
      <c r="F2119" s="383">
        <v>54.8</v>
      </c>
      <c r="G2119" s="383">
        <v>592.82000000000005</v>
      </c>
    </row>
    <row r="2120" spans="1:7" ht="38.25" x14ac:dyDescent="0.2">
      <c r="A2120" s="378" t="s">
        <v>4940</v>
      </c>
      <c r="B2120" s="379"/>
      <c r="C2120" s="378" t="s">
        <v>1428</v>
      </c>
      <c r="D2120" s="381" t="s">
        <v>55</v>
      </c>
      <c r="E2120" s="383">
        <v>25149.62</v>
      </c>
      <c r="F2120" s="383">
        <v>76.42</v>
      </c>
      <c r="G2120" s="383">
        <v>25226.04</v>
      </c>
    </row>
    <row r="2121" spans="1:7" s="352" customFormat="1" x14ac:dyDescent="0.2">
      <c r="A2121" s="388" t="s">
        <v>4941</v>
      </c>
      <c r="B2121" s="388" t="s">
        <v>7513</v>
      </c>
      <c r="C2121" s="389"/>
      <c r="D2121" s="390"/>
      <c r="E2121" s="391"/>
      <c r="F2121" s="391"/>
      <c r="G2121" s="391"/>
    </row>
    <row r="2122" spans="1:7" s="352" customFormat="1" x14ac:dyDescent="0.2">
      <c r="A2122" s="369" t="s">
        <v>4942</v>
      </c>
      <c r="B2122" s="369" t="s">
        <v>1429</v>
      </c>
      <c r="C2122" s="370"/>
      <c r="D2122" s="392"/>
      <c r="E2122" s="393"/>
      <c r="F2122" s="393"/>
      <c r="G2122" s="393"/>
    </row>
    <row r="2123" spans="1:7" s="352" customFormat="1" ht="25.5" x14ac:dyDescent="0.2">
      <c r="A2123" s="378" t="s">
        <v>4943</v>
      </c>
      <c r="B2123" s="379"/>
      <c r="C2123" s="378" t="s">
        <v>1430</v>
      </c>
      <c r="D2123" s="381" t="s">
        <v>46</v>
      </c>
      <c r="E2123" s="383">
        <v>3.74</v>
      </c>
      <c r="F2123" s="383">
        <v>16.600000000000001</v>
      </c>
      <c r="G2123" s="383">
        <v>20.34</v>
      </c>
    </row>
    <row r="2124" spans="1:7" s="352" customFormat="1" ht="25.5" x14ac:dyDescent="0.2">
      <c r="A2124" s="378" t="s">
        <v>4944</v>
      </c>
      <c r="B2124" s="379"/>
      <c r="C2124" s="378" t="s">
        <v>1431</v>
      </c>
      <c r="D2124" s="381" t="s">
        <v>46</v>
      </c>
      <c r="E2124" s="383">
        <v>5.47</v>
      </c>
      <c r="F2124" s="383">
        <v>19.91</v>
      </c>
      <c r="G2124" s="383">
        <v>25.38</v>
      </c>
    </row>
    <row r="2125" spans="1:7" s="352" customFormat="1" ht="25.5" x14ac:dyDescent="0.2">
      <c r="A2125" s="378" t="s">
        <v>4945</v>
      </c>
      <c r="B2125" s="379"/>
      <c r="C2125" s="378" t="s">
        <v>1432</v>
      </c>
      <c r="D2125" s="381" t="s">
        <v>46</v>
      </c>
      <c r="E2125" s="383">
        <v>7.47</v>
      </c>
      <c r="F2125" s="383">
        <v>23.23</v>
      </c>
      <c r="G2125" s="383">
        <v>30.7</v>
      </c>
    </row>
    <row r="2126" spans="1:7" s="352" customFormat="1" ht="25.5" x14ac:dyDescent="0.2">
      <c r="A2126" s="378" t="s">
        <v>4946</v>
      </c>
      <c r="B2126" s="379"/>
      <c r="C2126" s="378" t="s">
        <v>1433</v>
      </c>
      <c r="D2126" s="381" t="s">
        <v>46</v>
      </c>
      <c r="E2126" s="383">
        <v>8.42</v>
      </c>
      <c r="F2126" s="383">
        <v>26.54</v>
      </c>
      <c r="G2126" s="383">
        <v>34.96</v>
      </c>
    </row>
    <row r="2127" spans="1:7" s="352" customFormat="1" ht="25.5" x14ac:dyDescent="0.2">
      <c r="A2127" s="378" t="s">
        <v>4947</v>
      </c>
      <c r="B2127" s="379"/>
      <c r="C2127" s="378" t="s">
        <v>1434</v>
      </c>
      <c r="D2127" s="381" t="s">
        <v>46</v>
      </c>
      <c r="E2127" s="383">
        <v>10.74</v>
      </c>
      <c r="F2127" s="383">
        <v>29.87</v>
      </c>
      <c r="G2127" s="383">
        <v>40.61</v>
      </c>
    </row>
    <row r="2128" spans="1:7" s="352" customFormat="1" ht="25.5" x14ac:dyDescent="0.2">
      <c r="A2128" s="378" t="s">
        <v>4948</v>
      </c>
      <c r="B2128" s="379"/>
      <c r="C2128" s="378" t="s">
        <v>1435</v>
      </c>
      <c r="D2128" s="381" t="s">
        <v>46</v>
      </c>
      <c r="E2128" s="383">
        <v>19.170000000000002</v>
      </c>
      <c r="F2128" s="383">
        <v>33.18</v>
      </c>
      <c r="G2128" s="383">
        <v>52.35</v>
      </c>
    </row>
    <row r="2129" spans="1:7" s="352" customFormat="1" ht="25.5" x14ac:dyDescent="0.2">
      <c r="A2129" s="378" t="s">
        <v>4949</v>
      </c>
      <c r="B2129" s="379"/>
      <c r="C2129" s="378" t="s">
        <v>1436</v>
      </c>
      <c r="D2129" s="381" t="s">
        <v>46</v>
      </c>
      <c r="E2129" s="383">
        <v>27.24</v>
      </c>
      <c r="F2129" s="383">
        <v>36.5</v>
      </c>
      <c r="G2129" s="383">
        <v>63.74</v>
      </c>
    </row>
    <row r="2130" spans="1:7" ht="25.5" x14ac:dyDescent="0.2">
      <c r="A2130" s="378" t="s">
        <v>4950</v>
      </c>
      <c r="B2130" s="379"/>
      <c r="C2130" s="378" t="s">
        <v>1437</v>
      </c>
      <c r="D2130" s="381" t="s">
        <v>46</v>
      </c>
      <c r="E2130" s="383">
        <v>39.369999999999997</v>
      </c>
      <c r="F2130" s="383">
        <v>43.14</v>
      </c>
      <c r="G2130" s="383">
        <v>82.51</v>
      </c>
    </row>
    <row r="2131" spans="1:7" s="352" customFormat="1" x14ac:dyDescent="0.2">
      <c r="A2131" s="384" t="s">
        <v>4951</v>
      </c>
      <c r="B2131" s="385" t="s">
        <v>7174</v>
      </c>
      <c r="C2131" s="384"/>
      <c r="D2131" s="386"/>
      <c r="E2131" s="387"/>
      <c r="F2131" s="387"/>
      <c r="G2131" s="387"/>
    </row>
    <row r="2132" spans="1:7" s="352" customFormat="1" ht="25.5" x14ac:dyDescent="0.2">
      <c r="A2132" s="378" t="s">
        <v>4952</v>
      </c>
      <c r="B2132" s="379"/>
      <c r="C2132" s="378" t="s">
        <v>7175</v>
      </c>
      <c r="D2132" s="381" t="s">
        <v>46</v>
      </c>
      <c r="E2132" s="383">
        <v>6.36</v>
      </c>
      <c r="F2132" s="383">
        <v>19.91</v>
      </c>
      <c r="G2132" s="383">
        <v>26.27</v>
      </c>
    </row>
    <row r="2133" spans="1:7" s="352" customFormat="1" ht="25.5" x14ac:dyDescent="0.2">
      <c r="A2133" s="378" t="s">
        <v>4953</v>
      </c>
      <c r="B2133" s="379"/>
      <c r="C2133" s="378" t="s">
        <v>7176</v>
      </c>
      <c r="D2133" s="381" t="s">
        <v>46</v>
      </c>
      <c r="E2133" s="383">
        <v>7.6</v>
      </c>
      <c r="F2133" s="383">
        <v>23.23</v>
      </c>
      <c r="G2133" s="383">
        <v>30.83</v>
      </c>
    </row>
    <row r="2134" spans="1:7" ht="25.5" x14ac:dyDescent="0.2">
      <c r="A2134" s="378" t="s">
        <v>4954</v>
      </c>
      <c r="B2134" s="379"/>
      <c r="C2134" s="378" t="s">
        <v>7177</v>
      </c>
      <c r="D2134" s="381" t="s">
        <v>46</v>
      </c>
      <c r="E2134" s="383">
        <v>11.83</v>
      </c>
      <c r="F2134" s="383">
        <v>26.54</v>
      </c>
      <c r="G2134" s="383">
        <v>38.369999999999997</v>
      </c>
    </row>
    <row r="2135" spans="1:7" s="352" customFormat="1" ht="25.5" x14ac:dyDescent="0.2">
      <c r="A2135" s="378" t="s">
        <v>4955</v>
      </c>
      <c r="B2135" s="379"/>
      <c r="C2135" s="378" t="s">
        <v>7178</v>
      </c>
      <c r="D2135" s="381" t="s">
        <v>46</v>
      </c>
      <c r="E2135" s="383">
        <v>14.53</v>
      </c>
      <c r="F2135" s="383">
        <v>29.87</v>
      </c>
      <c r="G2135" s="383">
        <v>44.4</v>
      </c>
    </row>
    <row r="2136" spans="1:7" s="352" customFormat="1" ht="25.5" x14ac:dyDescent="0.2">
      <c r="A2136" s="378" t="s">
        <v>4956</v>
      </c>
      <c r="B2136" s="379"/>
      <c r="C2136" s="378" t="s">
        <v>7179</v>
      </c>
      <c r="D2136" s="381" t="s">
        <v>46</v>
      </c>
      <c r="E2136" s="383">
        <v>17.399999999999999</v>
      </c>
      <c r="F2136" s="383">
        <v>33.18</v>
      </c>
      <c r="G2136" s="383">
        <v>50.58</v>
      </c>
    </row>
    <row r="2137" spans="1:7" s="352" customFormat="1" ht="25.5" x14ac:dyDescent="0.2">
      <c r="A2137" s="378" t="s">
        <v>4957</v>
      </c>
      <c r="B2137" s="379"/>
      <c r="C2137" s="378" t="s">
        <v>7180</v>
      </c>
      <c r="D2137" s="381" t="s">
        <v>46</v>
      </c>
      <c r="E2137" s="383">
        <v>30.08</v>
      </c>
      <c r="F2137" s="383">
        <v>39.82</v>
      </c>
      <c r="G2137" s="383">
        <v>69.900000000000006</v>
      </c>
    </row>
    <row r="2138" spans="1:7" s="352" customFormat="1" ht="25.5" x14ac:dyDescent="0.2">
      <c r="A2138" s="378" t="s">
        <v>4958</v>
      </c>
      <c r="B2138" s="379"/>
      <c r="C2138" s="378" t="s">
        <v>7181</v>
      </c>
      <c r="D2138" s="381" t="s">
        <v>46</v>
      </c>
      <c r="E2138" s="383">
        <v>35.99</v>
      </c>
      <c r="F2138" s="383">
        <v>49.78</v>
      </c>
      <c r="G2138" s="383">
        <v>85.77</v>
      </c>
    </row>
    <row r="2139" spans="1:7" s="352" customFormat="1" ht="25.5" x14ac:dyDescent="0.2">
      <c r="A2139" s="378" t="s">
        <v>4959</v>
      </c>
      <c r="B2139" s="379"/>
      <c r="C2139" s="378" t="s">
        <v>7182</v>
      </c>
      <c r="D2139" s="381" t="s">
        <v>46</v>
      </c>
      <c r="E2139" s="383">
        <v>53.3</v>
      </c>
      <c r="F2139" s="383">
        <v>59.72</v>
      </c>
      <c r="G2139" s="383">
        <v>113.02</v>
      </c>
    </row>
    <row r="2140" spans="1:7" x14ac:dyDescent="0.2">
      <c r="A2140" s="384" t="s">
        <v>4960</v>
      </c>
      <c r="B2140" s="385" t="s">
        <v>7183</v>
      </c>
      <c r="C2140" s="384"/>
      <c r="D2140" s="386"/>
      <c r="E2140" s="387"/>
      <c r="F2140" s="387"/>
      <c r="G2140" s="387"/>
    </row>
    <row r="2141" spans="1:7" s="352" customFormat="1" ht="25.5" x14ac:dyDescent="0.2">
      <c r="A2141" s="378" t="s">
        <v>4961</v>
      </c>
      <c r="B2141" s="379"/>
      <c r="C2141" s="378" t="s">
        <v>7184</v>
      </c>
      <c r="D2141" s="381" t="s">
        <v>46</v>
      </c>
      <c r="E2141" s="383">
        <v>9.43</v>
      </c>
      <c r="F2141" s="383">
        <v>19.91</v>
      </c>
      <c r="G2141" s="383">
        <v>29.34</v>
      </c>
    </row>
    <row r="2142" spans="1:7" s="352" customFormat="1" ht="25.5" x14ac:dyDescent="0.2">
      <c r="A2142" s="378" t="s">
        <v>4962</v>
      </c>
      <c r="B2142" s="379"/>
      <c r="C2142" s="378" t="s">
        <v>7185</v>
      </c>
      <c r="D2142" s="381" t="s">
        <v>46</v>
      </c>
      <c r="E2142" s="383">
        <v>12.56</v>
      </c>
      <c r="F2142" s="383">
        <v>23.23</v>
      </c>
      <c r="G2142" s="383">
        <v>35.79</v>
      </c>
    </row>
    <row r="2143" spans="1:7" s="352" customFormat="1" ht="25.5" x14ac:dyDescent="0.2">
      <c r="A2143" s="378" t="s">
        <v>4963</v>
      </c>
      <c r="B2143" s="379"/>
      <c r="C2143" s="378" t="s">
        <v>7186</v>
      </c>
      <c r="D2143" s="381" t="s">
        <v>46</v>
      </c>
      <c r="E2143" s="383">
        <v>19.989999999999998</v>
      </c>
      <c r="F2143" s="383">
        <v>26.54</v>
      </c>
      <c r="G2143" s="383">
        <v>46.53</v>
      </c>
    </row>
    <row r="2144" spans="1:7" s="352" customFormat="1" ht="25.5" x14ac:dyDescent="0.2">
      <c r="A2144" s="378" t="s">
        <v>4964</v>
      </c>
      <c r="B2144" s="379"/>
      <c r="C2144" s="378" t="s">
        <v>7187</v>
      </c>
      <c r="D2144" s="381" t="s">
        <v>46</v>
      </c>
      <c r="E2144" s="383">
        <v>23.46</v>
      </c>
      <c r="F2144" s="383">
        <v>29.87</v>
      </c>
      <c r="G2144" s="383">
        <v>53.33</v>
      </c>
    </row>
    <row r="2145" spans="1:7" s="352" customFormat="1" ht="25.5" x14ac:dyDescent="0.2">
      <c r="A2145" s="378" t="s">
        <v>4965</v>
      </c>
      <c r="B2145" s="379"/>
      <c r="C2145" s="378" t="s">
        <v>7188</v>
      </c>
      <c r="D2145" s="381" t="s">
        <v>46</v>
      </c>
      <c r="E2145" s="383">
        <v>31.19</v>
      </c>
      <c r="F2145" s="383">
        <v>33.18</v>
      </c>
      <c r="G2145" s="383">
        <v>64.37</v>
      </c>
    </row>
    <row r="2146" spans="1:7" s="352" customFormat="1" ht="25.5" x14ac:dyDescent="0.2">
      <c r="A2146" s="378" t="s">
        <v>4966</v>
      </c>
      <c r="B2146" s="379"/>
      <c r="C2146" s="378" t="s">
        <v>7189</v>
      </c>
      <c r="D2146" s="381" t="s">
        <v>46</v>
      </c>
      <c r="E2146" s="383">
        <v>43.37</v>
      </c>
      <c r="F2146" s="383">
        <v>39.82</v>
      </c>
      <c r="G2146" s="383">
        <v>83.19</v>
      </c>
    </row>
    <row r="2147" spans="1:7" s="352" customFormat="1" ht="25.5" x14ac:dyDescent="0.2">
      <c r="A2147" s="378" t="s">
        <v>4967</v>
      </c>
      <c r="B2147" s="379"/>
      <c r="C2147" s="378" t="s">
        <v>7190</v>
      </c>
      <c r="D2147" s="381" t="s">
        <v>46</v>
      </c>
      <c r="E2147" s="383">
        <v>53.39</v>
      </c>
      <c r="F2147" s="383">
        <v>49.78</v>
      </c>
      <c r="G2147" s="383">
        <v>103.17</v>
      </c>
    </row>
    <row r="2148" spans="1:7" s="352" customFormat="1" ht="25.5" x14ac:dyDescent="0.2">
      <c r="A2148" s="378" t="s">
        <v>4968</v>
      </c>
      <c r="B2148" s="379"/>
      <c r="C2148" s="378" t="s">
        <v>7191</v>
      </c>
      <c r="D2148" s="381" t="s">
        <v>46</v>
      </c>
      <c r="E2148" s="383">
        <v>74.78</v>
      </c>
      <c r="F2148" s="383">
        <v>59.72</v>
      </c>
      <c r="G2148" s="383">
        <v>134.5</v>
      </c>
    </row>
    <row r="2149" spans="1:7" s="352" customFormat="1" x14ac:dyDescent="0.2">
      <c r="A2149" s="384" t="s">
        <v>4969</v>
      </c>
      <c r="B2149" s="385" t="s">
        <v>7192</v>
      </c>
      <c r="C2149" s="384"/>
      <c r="D2149" s="386"/>
      <c r="E2149" s="387"/>
      <c r="F2149" s="387"/>
      <c r="G2149" s="387"/>
    </row>
    <row r="2150" spans="1:7" s="352" customFormat="1" ht="25.5" x14ac:dyDescent="0.2">
      <c r="A2150" s="378" t="s">
        <v>4970</v>
      </c>
      <c r="B2150" s="379"/>
      <c r="C2150" s="378" t="s">
        <v>7193</v>
      </c>
      <c r="D2150" s="381" t="s">
        <v>46</v>
      </c>
      <c r="E2150" s="383">
        <v>10.47</v>
      </c>
      <c r="F2150" s="383">
        <v>16.600000000000001</v>
      </c>
      <c r="G2150" s="383">
        <v>27.07</v>
      </c>
    </row>
    <row r="2151" spans="1:7" s="352" customFormat="1" ht="25.5" x14ac:dyDescent="0.2">
      <c r="A2151" s="378" t="s">
        <v>4971</v>
      </c>
      <c r="B2151" s="379"/>
      <c r="C2151" s="378" t="s">
        <v>7194</v>
      </c>
      <c r="D2151" s="381" t="s">
        <v>46</v>
      </c>
      <c r="E2151" s="383">
        <v>12.55</v>
      </c>
      <c r="F2151" s="383">
        <v>19.91</v>
      </c>
      <c r="G2151" s="383">
        <v>32.46</v>
      </c>
    </row>
    <row r="2152" spans="1:7" s="352" customFormat="1" ht="25.5" x14ac:dyDescent="0.2">
      <c r="A2152" s="378" t="s">
        <v>4972</v>
      </c>
      <c r="B2152" s="379"/>
      <c r="C2152" s="378" t="s">
        <v>7195</v>
      </c>
      <c r="D2152" s="381" t="s">
        <v>46</v>
      </c>
      <c r="E2152" s="383">
        <v>15.99</v>
      </c>
      <c r="F2152" s="383">
        <v>23.23</v>
      </c>
      <c r="G2152" s="383">
        <v>39.22</v>
      </c>
    </row>
    <row r="2153" spans="1:7" s="352" customFormat="1" ht="25.5" x14ac:dyDescent="0.2">
      <c r="A2153" s="378" t="s">
        <v>4973</v>
      </c>
      <c r="B2153" s="379"/>
      <c r="C2153" s="378" t="s">
        <v>7196</v>
      </c>
      <c r="D2153" s="381" t="s">
        <v>46</v>
      </c>
      <c r="E2153" s="383">
        <v>23.55</v>
      </c>
      <c r="F2153" s="383">
        <v>26.54</v>
      </c>
      <c r="G2153" s="383">
        <v>50.09</v>
      </c>
    </row>
    <row r="2154" spans="1:7" ht="25.5" x14ac:dyDescent="0.2">
      <c r="A2154" s="378" t="s">
        <v>4974</v>
      </c>
      <c r="B2154" s="379"/>
      <c r="C2154" s="378" t="s">
        <v>7197</v>
      </c>
      <c r="D2154" s="381" t="s">
        <v>46</v>
      </c>
      <c r="E2154" s="383">
        <v>28.33</v>
      </c>
      <c r="F2154" s="383">
        <v>29.87</v>
      </c>
      <c r="G2154" s="383">
        <v>58.2</v>
      </c>
    </row>
    <row r="2155" spans="1:7" s="352" customFormat="1" ht="25.5" x14ac:dyDescent="0.2">
      <c r="A2155" s="378" t="s">
        <v>4975</v>
      </c>
      <c r="B2155" s="379"/>
      <c r="C2155" s="378" t="s">
        <v>7198</v>
      </c>
      <c r="D2155" s="381" t="s">
        <v>46</v>
      </c>
      <c r="E2155" s="383">
        <v>35.6</v>
      </c>
      <c r="F2155" s="383">
        <v>33.18</v>
      </c>
      <c r="G2155" s="383">
        <v>68.78</v>
      </c>
    </row>
    <row r="2156" spans="1:7" ht="25.5" x14ac:dyDescent="0.2">
      <c r="A2156" s="378" t="s">
        <v>4976</v>
      </c>
      <c r="B2156" s="379"/>
      <c r="C2156" s="378" t="s">
        <v>7199</v>
      </c>
      <c r="D2156" s="381" t="s">
        <v>46</v>
      </c>
      <c r="E2156" s="383">
        <v>50.76</v>
      </c>
      <c r="F2156" s="383">
        <v>39.82</v>
      </c>
      <c r="G2156" s="383">
        <v>90.58</v>
      </c>
    </row>
    <row r="2157" spans="1:7" s="352" customFormat="1" ht="25.5" x14ac:dyDescent="0.2">
      <c r="A2157" s="378" t="s">
        <v>4977</v>
      </c>
      <c r="B2157" s="379"/>
      <c r="C2157" s="378" t="s">
        <v>7200</v>
      </c>
      <c r="D2157" s="381" t="s">
        <v>46</v>
      </c>
      <c r="E2157" s="383">
        <v>60.36</v>
      </c>
      <c r="F2157" s="383">
        <v>49.78</v>
      </c>
      <c r="G2157" s="383">
        <v>110.14</v>
      </c>
    </row>
    <row r="2158" spans="1:7" ht="25.5" x14ac:dyDescent="0.2">
      <c r="A2158" s="378" t="s">
        <v>4978</v>
      </c>
      <c r="B2158" s="379"/>
      <c r="C2158" s="378" t="s">
        <v>7201</v>
      </c>
      <c r="D2158" s="381" t="s">
        <v>46</v>
      </c>
      <c r="E2158" s="383">
        <v>77.430000000000007</v>
      </c>
      <c r="F2158" s="383">
        <v>59.72</v>
      </c>
      <c r="G2158" s="383">
        <v>137.15</v>
      </c>
    </row>
    <row r="2159" spans="1:7" s="352" customFormat="1" x14ac:dyDescent="0.2">
      <c r="A2159" s="384" t="s">
        <v>4979</v>
      </c>
      <c r="B2159" s="385" t="s">
        <v>1438</v>
      </c>
      <c r="C2159" s="384"/>
      <c r="D2159" s="386"/>
      <c r="E2159" s="387"/>
      <c r="F2159" s="387"/>
      <c r="G2159" s="387"/>
    </row>
    <row r="2160" spans="1:7" s="352" customFormat="1" ht="25.5" x14ac:dyDescent="0.2">
      <c r="A2160" s="378" t="s">
        <v>4980</v>
      </c>
      <c r="B2160" s="379"/>
      <c r="C2160" s="378" t="s">
        <v>1439</v>
      </c>
      <c r="D2160" s="381" t="s">
        <v>55</v>
      </c>
      <c r="E2160" s="383">
        <v>5.0999999999999996</v>
      </c>
      <c r="F2160" s="383">
        <v>8.3000000000000007</v>
      </c>
      <c r="G2160" s="383">
        <v>13.4</v>
      </c>
    </row>
    <row r="2161" spans="1:7" s="352" customFormat="1" ht="25.5" x14ac:dyDescent="0.2">
      <c r="A2161" s="378" t="s">
        <v>4981</v>
      </c>
      <c r="B2161" s="379"/>
      <c r="C2161" s="378" t="s">
        <v>1440</v>
      </c>
      <c r="D2161" s="381" t="s">
        <v>46</v>
      </c>
      <c r="E2161" s="383">
        <v>3.36</v>
      </c>
      <c r="F2161" s="383">
        <v>1.65</v>
      </c>
      <c r="G2161" s="383">
        <v>5.01</v>
      </c>
    </row>
    <row r="2162" spans="1:7" x14ac:dyDescent="0.2">
      <c r="A2162" s="378" t="s">
        <v>4982</v>
      </c>
      <c r="B2162" s="379"/>
      <c r="C2162" s="378" t="s">
        <v>1441</v>
      </c>
      <c r="D2162" s="381" t="s">
        <v>6</v>
      </c>
      <c r="E2162" s="383">
        <v>0.56000000000000005</v>
      </c>
      <c r="F2162" s="383">
        <v>4.97</v>
      </c>
      <c r="G2162" s="383">
        <v>5.53</v>
      </c>
    </row>
    <row r="2163" spans="1:7" s="352" customFormat="1" x14ac:dyDescent="0.2">
      <c r="A2163" s="378" t="s">
        <v>4983</v>
      </c>
      <c r="B2163" s="379"/>
      <c r="C2163" s="378" t="s">
        <v>1442</v>
      </c>
      <c r="D2163" s="381" t="s">
        <v>6</v>
      </c>
      <c r="E2163" s="383">
        <v>1.42</v>
      </c>
      <c r="F2163" s="383">
        <v>5.96</v>
      </c>
      <c r="G2163" s="383">
        <v>7.38</v>
      </c>
    </row>
    <row r="2164" spans="1:7" s="352" customFormat="1" x14ac:dyDescent="0.2">
      <c r="A2164" s="378" t="s">
        <v>4984</v>
      </c>
      <c r="B2164" s="379"/>
      <c r="C2164" s="378" t="s">
        <v>4985</v>
      </c>
      <c r="D2164" s="381" t="s">
        <v>6</v>
      </c>
      <c r="E2164" s="383">
        <v>1.23</v>
      </c>
      <c r="F2164" s="383">
        <v>5.96</v>
      </c>
      <c r="G2164" s="383">
        <v>7.19</v>
      </c>
    </row>
    <row r="2165" spans="1:7" s="352" customFormat="1" x14ac:dyDescent="0.2">
      <c r="A2165" s="378" t="s">
        <v>4986</v>
      </c>
      <c r="B2165" s="379"/>
      <c r="C2165" s="378" t="s">
        <v>1443</v>
      </c>
      <c r="D2165" s="381" t="s">
        <v>6</v>
      </c>
      <c r="E2165" s="383">
        <v>1.26</v>
      </c>
      <c r="F2165" s="383">
        <v>4.97</v>
      </c>
      <c r="G2165" s="383">
        <v>6.23</v>
      </c>
    </row>
    <row r="2166" spans="1:7" s="352" customFormat="1" ht="25.5" x14ac:dyDescent="0.2">
      <c r="A2166" s="378" t="s">
        <v>7514</v>
      </c>
      <c r="B2166" s="379"/>
      <c r="C2166" s="378" t="s">
        <v>7515</v>
      </c>
      <c r="D2166" s="381" t="s">
        <v>46</v>
      </c>
      <c r="E2166" s="383">
        <v>3.13</v>
      </c>
      <c r="F2166" s="383">
        <v>9.9600000000000009</v>
      </c>
      <c r="G2166" s="383">
        <v>13.09</v>
      </c>
    </row>
    <row r="2167" spans="1:7" s="352" customFormat="1" ht="25.5" x14ac:dyDescent="0.2">
      <c r="A2167" s="378" t="s">
        <v>4987</v>
      </c>
      <c r="B2167" s="379"/>
      <c r="C2167" s="378" t="s">
        <v>1444</v>
      </c>
      <c r="D2167" s="381" t="s">
        <v>46</v>
      </c>
      <c r="E2167" s="383">
        <v>5.14</v>
      </c>
      <c r="F2167" s="383">
        <v>4.67</v>
      </c>
      <c r="G2167" s="383">
        <v>9.81</v>
      </c>
    </row>
    <row r="2168" spans="1:7" s="352" customFormat="1" ht="25.5" x14ac:dyDescent="0.2">
      <c r="A2168" s="378" t="s">
        <v>4988</v>
      </c>
      <c r="B2168" s="379"/>
      <c r="C2168" s="378" t="s">
        <v>1445</v>
      </c>
      <c r="D2168" s="381" t="s">
        <v>46</v>
      </c>
      <c r="E2168" s="383">
        <v>2.39</v>
      </c>
      <c r="F2168" s="383">
        <v>4.67</v>
      </c>
      <c r="G2168" s="383">
        <v>7.06</v>
      </c>
    </row>
    <row r="2169" spans="1:7" ht="25.5" x14ac:dyDescent="0.2">
      <c r="A2169" s="378" t="s">
        <v>4989</v>
      </c>
      <c r="B2169" s="379"/>
      <c r="C2169" s="378" t="s">
        <v>1446</v>
      </c>
      <c r="D2169" s="381" t="s">
        <v>46</v>
      </c>
      <c r="E2169" s="383">
        <v>3.82</v>
      </c>
      <c r="F2169" s="383">
        <v>4.67</v>
      </c>
      <c r="G2169" s="383">
        <v>8.49</v>
      </c>
    </row>
    <row r="2170" spans="1:7" ht="25.5" x14ac:dyDescent="0.2">
      <c r="A2170" s="378" t="s">
        <v>4990</v>
      </c>
      <c r="B2170" s="379"/>
      <c r="C2170" s="378" t="s">
        <v>8317</v>
      </c>
      <c r="D2170" s="381" t="s">
        <v>46</v>
      </c>
      <c r="E2170" s="383">
        <v>16.13</v>
      </c>
      <c r="F2170" s="383">
        <v>8.3000000000000007</v>
      </c>
      <c r="G2170" s="383">
        <v>24.43</v>
      </c>
    </row>
    <row r="2171" spans="1:7" s="352" customFormat="1" ht="25.5" x14ac:dyDescent="0.2">
      <c r="A2171" s="378" t="s">
        <v>4991</v>
      </c>
      <c r="B2171" s="379"/>
      <c r="C2171" s="378" t="s">
        <v>8318</v>
      </c>
      <c r="D2171" s="381" t="s">
        <v>46</v>
      </c>
      <c r="E2171" s="383">
        <v>27.83</v>
      </c>
      <c r="F2171" s="383">
        <v>8.3000000000000007</v>
      </c>
      <c r="G2171" s="383">
        <v>36.130000000000003</v>
      </c>
    </row>
    <row r="2172" spans="1:7" s="352" customFormat="1" x14ac:dyDescent="0.2">
      <c r="A2172" s="378" t="s">
        <v>4992</v>
      </c>
      <c r="B2172" s="379"/>
      <c r="C2172" s="378" t="s">
        <v>1447</v>
      </c>
      <c r="D2172" s="381" t="s">
        <v>46</v>
      </c>
      <c r="E2172" s="383">
        <v>21.32</v>
      </c>
      <c r="F2172" s="383">
        <v>8.3000000000000007</v>
      </c>
      <c r="G2172" s="383">
        <v>29.62</v>
      </c>
    </row>
    <row r="2173" spans="1:7" s="352" customFormat="1" ht="38.25" x14ac:dyDescent="0.2">
      <c r="A2173" s="378" t="s">
        <v>4993</v>
      </c>
      <c r="B2173" s="379"/>
      <c r="C2173" s="378" t="s">
        <v>4994</v>
      </c>
      <c r="D2173" s="381" t="s">
        <v>46</v>
      </c>
      <c r="E2173" s="383">
        <v>47.15</v>
      </c>
      <c r="F2173" s="383">
        <v>9.9600000000000009</v>
      </c>
      <c r="G2173" s="383">
        <v>57.11</v>
      </c>
    </row>
    <row r="2174" spans="1:7" s="352" customFormat="1" ht="38.25" x14ac:dyDescent="0.2">
      <c r="A2174" s="378" t="s">
        <v>4995</v>
      </c>
      <c r="B2174" s="379"/>
      <c r="C2174" s="378" t="s">
        <v>4996</v>
      </c>
      <c r="D2174" s="381" t="s">
        <v>46</v>
      </c>
      <c r="E2174" s="383">
        <v>67.650000000000006</v>
      </c>
      <c r="F2174" s="383">
        <v>11.62</v>
      </c>
      <c r="G2174" s="383">
        <v>79.27</v>
      </c>
    </row>
    <row r="2175" spans="1:7" s="352" customFormat="1" ht="38.25" x14ac:dyDescent="0.2">
      <c r="A2175" s="378" t="s">
        <v>4997</v>
      </c>
      <c r="B2175" s="379"/>
      <c r="C2175" s="378" t="s">
        <v>4998</v>
      </c>
      <c r="D2175" s="381" t="s">
        <v>46</v>
      </c>
      <c r="E2175" s="383">
        <v>86.83</v>
      </c>
      <c r="F2175" s="383">
        <v>13.27</v>
      </c>
      <c r="G2175" s="383">
        <v>100.1</v>
      </c>
    </row>
    <row r="2176" spans="1:7" s="352" customFormat="1" ht="25.5" x14ac:dyDescent="0.2">
      <c r="A2176" s="378" t="s">
        <v>4999</v>
      </c>
      <c r="B2176" s="379"/>
      <c r="C2176" s="378" t="s">
        <v>5000</v>
      </c>
      <c r="D2176" s="381" t="s">
        <v>6</v>
      </c>
      <c r="E2176" s="383">
        <v>7.04</v>
      </c>
      <c r="F2176" s="383">
        <v>1.35</v>
      </c>
      <c r="G2176" s="383">
        <v>8.39</v>
      </c>
    </row>
    <row r="2177" spans="1:7" s="352" customFormat="1" ht="25.5" x14ac:dyDescent="0.2">
      <c r="A2177" s="378" t="s">
        <v>5001</v>
      </c>
      <c r="B2177" s="379"/>
      <c r="C2177" s="378" t="s">
        <v>5002</v>
      </c>
      <c r="D2177" s="381" t="s">
        <v>6</v>
      </c>
      <c r="E2177" s="383">
        <v>7.88</v>
      </c>
      <c r="F2177" s="383">
        <v>1.35</v>
      </c>
      <c r="G2177" s="383">
        <v>9.23</v>
      </c>
    </row>
    <row r="2178" spans="1:7" s="352" customFormat="1" ht="25.5" x14ac:dyDescent="0.2">
      <c r="A2178" s="378" t="s">
        <v>5003</v>
      </c>
      <c r="B2178" s="379"/>
      <c r="C2178" s="378" t="s">
        <v>5004</v>
      </c>
      <c r="D2178" s="381" t="s">
        <v>6</v>
      </c>
      <c r="E2178" s="383">
        <v>7.47</v>
      </c>
      <c r="F2178" s="383">
        <v>1.35</v>
      </c>
      <c r="G2178" s="383">
        <v>8.82</v>
      </c>
    </row>
    <row r="2179" spans="1:7" x14ac:dyDescent="0.2">
      <c r="A2179" s="384" t="s">
        <v>5005</v>
      </c>
      <c r="B2179" s="385" t="s">
        <v>1448</v>
      </c>
      <c r="C2179" s="384"/>
      <c r="D2179" s="386"/>
      <c r="E2179" s="387"/>
      <c r="F2179" s="387"/>
      <c r="G2179" s="387"/>
    </row>
    <row r="2180" spans="1:7" s="352" customFormat="1" ht="25.5" x14ac:dyDescent="0.2">
      <c r="A2180" s="378" t="s">
        <v>5006</v>
      </c>
      <c r="B2180" s="379"/>
      <c r="C2180" s="378" t="s">
        <v>1449</v>
      </c>
      <c r="D2180" s="381" t="s">
        <v>46</v>
      </c>
      <c r="E2180" s="383">
        <v>26.6</v>
      </c>
      <c r="F2180" s="383">
        <v>9.9600000000000009</v>
      </c>
      <c r="G2180" s="383">
        <v>36.56</v>
      </c>
    </row>
    <row r="2181" spans="1:7" s="352" customFormat="1" ht="25.5" x14ac:dyDescent="0.2">
      <c r="A2181" s="378" t="s">
        <v>5007</v>
      </c>
      <c r="B2181" s="379"/>
      <c r="C2181" s="378" t="s">
        <v>1450</v>
      </c>
      <c r="D2181" s="381" t="s">
        <v>46</v>
      </c>
      <c r="E2181" s="383">
        <v>35.04</v>
      </c>
      <c r="F2181" s="383">
        <v>9.9600000000000009</v>
      </c>
      <c r="G2181" s="383">
        <v>45</v>
      </c>
    </row>
    <row r="2182" spans="1:7" s="352" customFormat="1" ht="38.25" x14ac:dyDescent="0.2">
      <c r="A2182" s="378" t="s">
        <v>5008</v>
      </c>
      <c r="B2182" s="379"/>
      <c r="C2182" s="378" t="s">
        <v>5009</v>
      </c>
      <c r="D2182" s="381" t="s">
        <v>6</v>
      </c>
      <c r="E2182" s="383">
        <v>35.19</v>
      </c>
      <c r="F2182" s="383">
        <v>10.28</v>
      </c>
      <c r="G2182" s="383">
        <v>45.47</v>
      </c>
    </row>
    <row r="2183" spans="1:7" s="352" customFormat="1" ht="38.25" x14ac:dyDescent="0.2">
      <c r="A2183" s="378" t="s">
        <v>5010</v>
      </c>
      <c r="B2183" s="379"/>
      <c r="C2183" s="378" t="s">
        <v>5011</v>
      </c>
      <c r="D2183" s="381" t="s">
        <v>6</v>
      </c>
      <c r="E2183" s="383">
        <v>91.65</v>
      </c>
      <c r="F2183" s="383">
        <v>19.91</v>
      </c>
      <c r="G2183" s="383">
        <v>111.56</v>
      </c>
    </row>
    <row r="2184" spans="1:7" s="352" customFormat="1" ht="38.25" x14ac:dyDescent="0.2">
      <c r="A2184" s="378" t="s">
        <v>5012</v>
      </c>
      <c r="B2184" s="379"/>
      <c r="C2184" s="378" t="s">
        <v>1451</v>
      </c>
      <c r="D2184" s="381" t="s">
        <v>6</v>
      </c>
      <c r="E2184" s="383">
        <v>129.71</v>
      </c>
      <c r="F2184" s="383">
        <v>19.91</v>
      </c>
      <c r="G2184" s="383">
        <v>149.62</v>
      </c>
    </row>
    <row r="2185" spans="1:7" s="352" customFormat="1" ht="25.5" x14ac:dyDescent="0.2">
      <c r="A2185" s="378" t="s">
        <v>5013</v>
      </c>
      <c r="B2185" s="379"/>
      <c r="C2185" s="378" t="s">
        <v>1452</v>
      </c>
      <c r="D2185" s="381" t="s">
        <v>6</v>
      </c>
      <c r="E2185" s="383">
        <v>105.93</v>
      </c>
      <c r="F2185" s="383">
        <v>6.33</v>
      </c>
      <c r="G2185" s="383">
        <v>112.26</v>
      </c>
    </row>
    <row r="2186" spans="1:7" s="352" customFormat="1" ht="25.5" x14ac:dyDescent="0.2">
      <c r="A2186" s="378" t="s">
        <v>5014</v>
      </c>
      <c r="B2186" s="379"/>
      <c r="C2186" s="378" t="s">
        <v>1453</v>
      </c>
      <c r="D2186" s="381" t="s">
        <v>6</v>
      </c>
      <c r="E2186" s="383">
        <v>114.6</v>
      </c>
      <c r="F2186" s="383">
        <v>6.33</v>
      </c>
      <c r="G2186" s="383">
        <v>120.93</v>
      </c>
    </row>
    <row r="2187" spans="1:7" s="352" customFormat="1" ht="25.5" x14ac:dyDescent="0.2">
      <c r="A2187" s="378" t="s">
        <v>5015</v>
      </c>
      <c r="B2187" s="379"/>
      <c r="C2187" s="378" t="s">
        <v>1454</v>
      </c>
      <c r="D2187" s="381" t="s">
        <v>6</v>
      </c>
      <c r="E2187" s="383">
        <v>254.98</v>
      </c>
      <c r="F2187" s="383">
        <v>6.33</v>
      </c>
      <c r="G2187" s="383">
        <v>261.31</v>
      </c>
    </row>
    <row r="2188" spans="1:7" ht="25.5" x14ac:dyDescent="0.2">
      <c r="A2188" s="378" t="s">
        <v>5016</v>
      </c>
      <c r="B2188" s="379"/>
      <c r="C2188" s="378" t="s">
        <v>1455</v>
      </c>
      <c r="D2188" s="381" t="s">
        <v>6</v>
      </c>
      <c r="E2188" s="383">
        <v>8.35</v>
      </c>
      <c r="F2188" s="383">
        <v>0.67</v>
      </c>
      <c r="G2188" s="383">
        <v>9.02</v>
      </c>
    </row>
    <row r="2189" spans="1:7" s="352" customFormat="1" x14ac:dyDescent="0.2">
      <c r="A2189" s="384" t="s">
        <v>5017</v>
      </c>
      <c r="B2189" s="385" t="s">
        <v>1456</v>
      </c>
      <c r="C2189" s="384"/>
      <c r="D2189" s="386"/>
      <c r="E2189" s="387"/>
      <c r="F2189" s="387"/>
      <c r="G2189" s="387"/>
    </row>
    <row r="2190" spans="1:7" s="352" customFormat="1" ht="38.25" x14ac:dyDescent="0.2">
      <c r="A2190" s="378" t="s">
        <v>5018</v>
      </c>
      <c r="B2190" s="379"/>
      <c r="C2190" s="378" t="s">
        <v>1459</v>
      </c>
      <c r="D2190" s="381" t="s">
        <v>46</v>
      </c>
      <c r="E2190" s="383">
        <v>119.56</v>
      </c>
      <c r="F2190" s="383">
        <v>9.9600000000000009</v>
      </c>
      <c r="G2190" s="383">
        <v>129.52000000000001</v>
      </c>
    </row>
    <row r="2191" spans="1:7" s="352" customFormat="1" ht="38.25" x14ac:dyDescent="0.2">
      <c r="A2191" s="378" t="s">
        <v>5019</v>
      </c>
      <c r="B2191" s="379"/>
      <c r="C2191" s="378" t="s">
        <v>1457</v>
      </c>
      <c r="D2191" s="381" t="s">
        <v>46</v>
      </c>
      <c r="E2191" s="383">
        <v>131.43</v>
      </c>
      <c r="F2191" s="383">
        <v>9.9600000000000009</v>
      </c>
      <c r="G2191" s="383">
        <v>141.38999999999999</v>
      </c>
    </row>
    <row r="2192" spans="1:7" s="352" customFormat="1" ht="38.25" x14ac:dyDescent="0.2">
      <c r="A2192" s="378" t="s">
        <v>5020</v>
      </c>
      <c r="B2192" s="379"/>
      <c r="C2192" s="378" t="s">
        <v>1458</v>
      </c>
      <c r="D2192" s="381" t="s">
        <v>46</v>
      </c>
      <c r="E2192" s="383">
        <v>155.13</v>
      </c>
      <c r="F2192" s="383">
        <v>9.9600000000000009</v>
      </c>
      <c r="G2192" s="383">
        <v>165.09</v>
      </c>
    </row>
    <row r="2193" spans="1:7" s="352" customFormat="1" ht="38.25" x14ac:dyDescent="0.2">
      <c r="A2193" s="378" t="s">
        <v>5021</v>
      </c>
      <c r="B2193" s="379"/>
      <c r="C2193" s="378" t="s">
        <v>1460</v>
      </c>
      <c r="D2193" s="381" t="s">
        <v>46</v>
      </c>
      <c r="E2193" s="383">
        <v>144.18</v>
      </c>
      <c r="F2193" s="383">
        <v>9.9600000000000009</v>
      </c>
      <c r="G2193" s="383">
        <v>154.13999999999999</v>
      </c>
    </row>
    <row r="2194" spans="1:7" s="352" customFormat="1" ht="38.25" x14ac:dyDescent="0.2">
      <c r="A2194" s="378" t="s">
        <v>5022</v>
      </c>
      <c r="B2194" s="379"/>
      <c r="C2194" s="378" t="s">
        <v>1461</v>
      </c>
      <c r="D2194" s="381" t="s">
        <v>46</v>
      </c>
      <c r="E2194" s="383">
        <v>180.3</v>
      </c>
      <c r="F2194" s="383">
        <v>9.9600000000000009</v>
      </c>
      <c r="G2194" s="383">
        <v>190.26</v>
      </c>
    </row>
    <row r="2195" spans="1:7" s="352" customFormat="1" x14ac:dyDescent="0.2">
      <c r="A2195" s="384" t="s">
        <v>5023</v>
      </c>
      <c r="B2195" s="385" t="s">
        <v>1462</v>
      </c>
      <c r="C2195" s="384"/>
      <c r="D2195" s="386"/>
      <c r="E2195" s="387"/>
      <c r="F2195" s="387"/>
      <c r="G2195" s="387"/>
    </row>
    <row r="2196" spans="1:7" s="352" customFormat="1" ht="25.5" x14ac:dyDescent="0.2">
      <c r="A2196" s="378" t="s">
        <v>5024</v>
      </c>
      <c r="B2196" s="379"/>
      <c r="C2196" s="378" t="s">
        <v>1463</v>
      </c>
      <c r="D2196" s="381" t="s">
        <v>46</v>
      </c>
      <c r="E2196" s="383">
        <v>6.39</v>
      </c>
      <c r="F2196" s="383">
        <v>1.33</v>
      </c>
      <c r="G2196" s="383">
        <v>7.72</v>
      </c>
    </row>
    <row r="2197" spans="1:7" ht="25.5" x14ac:dyDescent="0.2">
      <c r="A2197" s="378" t="s">
        <v>5025</v>
      </c>
      <c r="B2197" s="379"/>
      <c r="C2197" s="378" t="s">
        <v>1469</v>
      </c>
      <c r="D2197" s="381" t="s">
        <v>46</v>
      </c>
      <c r="E2197" s="383">
        <v>7.56</v>
      </c>
      <c r="F2197" s="383">
        <v>1.33</v>
      </c>
      <c r="G2197" s="383">
        <v>8.89</v>
      </c>
    </row>
    <row r="2198" spans="1:7" s="352" customFormat="1" ht="25.5" x14ac:dyDescent="0.2">
      <c r="A2198" s="378" t="s">
        <v>5026</v>
      </c>
      <c r="B2198" s="379"/>
      <c r="C2198" s="378" t="s">
        <v>1464</v>
      </c>
      <c r="D2198" s="381" t="s">
        <v>46</v>
      </c>
      <c r="E2198" s="383">
        <v>8.1300000000000008</v>
      </c>
      <c r="F2198" s="383">
        <v>1.33</v>
      </c>
      <c r="G2198" s="383">
        <v>9.4600000000000009</v>
      </c>
    </row>
    <row r="2199" spans="1:7" s="352" customFormat="1" ht="25.5" x14ac:dyDescent="0.2">
      <c r="A2199" s="378" t="s">
        <v>5027</v>
      </c>
      <c r="B2199" s="379"/>
      <c r="C2199" s="378" t="s">
        <v>1465</v>
      </c>
      <c r="D2199" s="381" t="s">
        <v>46</v>
      </c>
      <c r="E2199" s="383">
        <v>11.63</v>
      </c>
      <c r="F2199" s="383">
        <v>1.33</v>
      </c>
      <c r="G2199" s="383">
        <v>12.96</v>
      </c>
    </row>
    <row r="2200" spans="1:7" s="352" customFormat="1" ht="25.5" x14ac:dyDescent="0.2">
      <c r="A2200" s="378" t="s">
        <v>5028</v>
      </c>
      <c r="B2200" s="379"/>
      <c r="C2200" s="378" t="s">
        <v>1466</v>
      </c>
      <c r="D2200" s="381" t="s">
        <v>46</v>
      </c>
      <c r="E2200" s="383">
        <v>17.329999999999998</v>
      </c>
      <c r="F2200" s="383">
        <v>1.33</v>
      </c>
      <c r="G2200" s="383">
        <v>18.66</v>
      </c>
    </row>
    <row r="2201" spans="1:7" s="352" customFormat="1" ht="25.5" x14ac:dyDescent="0.2">
      <c r="A2201" s="378" t="s">
        <v>5029</v>
      </c>
      <c r="B2201" s="379"/>
      <c r="C2201" s="378" t="s">
        <v>1467</v>
      </c>
      <c r="D2201" s="381" t="s">
        <v>46</v>
      </c>
      <c r="E2201" s="383">
        <v>29.24</v>
      </c>
      <c r="F2201" s="383">
        <v>1.33</v>
      </c>
      <c r="G2201" s="383">
        <v>30.57</v>
      </c>
    </row>
    <row r="2202" spans="1:7" s="352" customFormat="1" ht="25.5" x14ac:dyDescent="0.2">
      <c r="A2202" s="378" t="s">
        <v>5030</v>
      </c>
      <c r="B2202" s="379"/>
      <c r="C2202" s="378" t="s">
        <v>1468</v>
      </c>
      <c r="D2202" s="381" t="s">
        <v>46</v>
      </c>
      <c r="E2202" s="383">
        <v>44.45</v>
      </c>
      <c r="F2202" s="383">
        <v>1.33</v>
      </c>
      <c r="G2202" s="383">
        <v>45.78</v>
      </c>
    </row>
    <row r="2203" spans="1:7" s="352" customFormat="1" x14ac:dyDescent="0.2">
      <c r="A2203" s="384" t="s">
        <v>5031</v>
      </c>
      <c r="B2203" s="385" t="s">
        <v>1470</v>
      </c>
      <c r="C2203" s="384"/>
      <c r="D2203" s="386"/>
      <c r="E2203" s="387"/>
      <c r="F2203" s="387"/>
      <c r="G2203" s="387"/>
    </row>
    <row r="2204" spans="1:7" s="352" customFormat="1" ht="25.5" x14ac:dyDescent="0.2">
      <c r="A2204" s="378" t="s">
        <v>5032</v>
      </c>
      <c r="B2204" s="379"/>
      <c r="C2204" s="378" t="s">
        <v>1471</v>
      </c>
      <c r="D2204" s="381" t="s">
        <v>46</v>
      </c>
      <c r="E2204" s="383">
        <v>6.34</v>
      </c>
      <c r="F2204" s="383">
        <v>11.67</v>
      </c>
      <c r="G2204" s="383">
        <v>18.010000000000002</v>
      </c>
    </row>
    <row r="2205" spans="1:7" s="352" customFormat="1" ht="25.5" x14ac:dyDescent="0.2">
      <c r="A2205" s="378" t="s">
        <v>5033</v>
      </c>
      <c r="B2205" s="379"/>
      <c r="C2205" s="378" t="s">
        <v>1472</v>
      </c>
      <c r="D2205" s="381" t="s">
        <v>46</v>
      </c>
      <c r="E2205" s="383">
        <v>8.61</v>
      </c>
      <c r="F2205" s="383">
        <v>11.67</v>
      </c>
      <c r="G2205" s="383">
        <v>20.28</v>
      </c>
    </row>
    <row r="2206" spans="1:7" s="352" customFormat="1" ht="25.5" x14ac:dyDescent="0.2">
      <c r="A2206" s="378" t="s">
        <v>5034</v>
      </c>
      <c r="B2206" s="379"/>
      <c r="C2206" s="378" t="s">
        <v>1473</v>
      </c>
      <c r="D2206" s="381" t="s">
        <v>46</v>
      </c>
      <c r="E2206" s="383">
        <v>18.66</v>
      </c>
      <c r="F2206" s="383">
        <v>11.67</v>
      </c>
      <c r="G2206" s="383">
        <v>30.33</v>
      </c>
    </row>
    <row r="2207" spans="1:7" x14ac:dyDescent="0.2">
      <c r="A2207" s="378" t="s">
        <v>5035</v>
      </c>
      <c r="B2207" s="379"/>
      <c r="C2207" s="378" t="s">
        <v>1474</v>
      </c>
      <c r="D2207" s="381" t="s">
        <v>6</v>
      </c>
      <c r="E2207" s="383">
        <v>8.66</v>
      </c>
      <c r="F2207" s="383">
        <v>2.25</v>
      </c>
      <c r="G2207" s="383">
        <v>10.91</v>
      </c>
    </row>
    <row r="2208" spans="1:7" s="352" customFormat="1" x14ac:dyDescent="0.2">
      <c r="A2208" s="378" t="s">
        <v>5036</v>
      </c>
      <c r="B2208" s="379"/>
      <c r="C2208" s="378" t="s">
        <v>1475</v>
      </c>
      <c r="D2208" s="381" t="s">
        <v>6</v>
      </c>
      <c r="E2208" s="383">
        <v>13.46</v>
      </c>
      <c r="F2208" s="383">
        <v>2.25</v>
      </c>
      <c r="G2208" s="383">
        <v>15.71</v>
      </c>
    </row>
    <row r="2209" spans="1:7" s="352" customFormat="1" x14ac:dyDescent="0.2">
      <c r="A2209" s="378" t="s">
        <v>5037</v>
      </c>
      <c r="B2209" s="379"/>
      <c r="C2209" s="378" t="s">
        <v>1476</v>
      </c>
      <c r="D2209" s="381" t="s">
        <v>6</v>
      </c>
      <c r="E2209" s="383">
        <v>38.83</v>
      </c>
      <c r="F2209" s="383">
        <v>2.25</v>
      </c>
      <c r="G2209" s="383">
        <v>41.08</v>
      </c>
    </row>
    <row r="2210" spans="1:7" s="352" customFormat="1" ht="25.5" x14ac:dyDescent="0.2">
      <c r="A2210" s="378" t="s">
        <v>5038</v>
      </c>
      <c r="B2210" s="379"/>
      <c r="C2210" s="378" t="s">
        <v>1477</v>
      </c>
      <c r="D2210" s="381" t="s">
        <v>6</v>
      </c>
      <c r="E2210" s="383">
        <v>10.59</v>
      </c>
      <c r="F2210" s="383">
        <v>2.25</v>
      </c>
      <c r="G2210" s="383">
        <v>12.84</v>
      </c>
    </row>
    <row r="2211" spans="1:7" s="352" customFormat="1" ht="25.5" x14ac:dyDescent="0.2">
      <c r="A2211" s="378" t="s">
        <v>5039</v>
      </c>
      <c r="B2211" s="379"/>
      <c r="C2211" s="378" t="s">
        <v>1478</v>
      </c>
      <c r="D2211" s="381" t="s">
        <v>6</v>
      </c>
      <c r="E2211" s="383">
        <v>14.96</v>
      </c>
      <c r="F2211" s="383">
        <v>2.25</v>
      </c>
      <c r="G2211" s="383">
        <v>17.21</v>
      </c>
    </row>
    <row r="2212" spans="1:7" s="352" customFormat="1" ht="25.5" x14ac:dyDescent="0.2">
      <c r="A2212" s="378" t="s">
        <v>5040</v>
      </c>
      <c r="B2212" s="379"/>
      <c r="C2212" s="378" t="s">
        <v>1479</v>
      </c>
      <c r="D2212" s="381" t="s">
        <v>6</v>
      </c>
      <c r="E2212" s="383">
        <v>45.38</v>
      </c>
      <c r="F2212" s="383">
        <v>2.25</v>
      </c>
      <c r="G2212" s="383">
        <v>47.63</v>
      </c>
    </row>
    <row r="2213" spans="1:7" s="352" customFormat="1" x14ac:dyDescent="0.2">
      <c r="A2213" s="384" t="s">
        <v>5041</v>
      </c>
      <c r="B2213" s="385" t="s">
        <v>1480</v>
      </c>
      <c r="C2213" s="384"/>
      <c r="D2213" s="386"/>
      <c r="E2213" s="387"/>
      <c r="F2213" s="387"/>
      <c r="G2213" s="387"/>
    </row>
    <row r="2214" spans="1:7" s="352" customFormat="1" ht="25.5" x14ac:dyDescent="0.2">
      <c r="A2214" s="378" t="s">
        <v>5042</v>
      </c>
      <c r="B2214" s="379"/>
      <c r="C2214" s="378" t="s">
        <v>5043</v>
      </c>
      <c r="D2214" s="381" t="s">
        <v>46</v>
      </c>
      <c r="E2214" s="383">
        <v>36.659999999999997</v>
      </c>
      <c r="F2214" s="383">
        <v>9.9600000000000009</v>
      </c>
      <c r="G2214" s="383">
        <v>46.62</v>
      </c>
    </row>
    <row r="2215" spans="1:7" s="352" customFormat="1" ht="25.5" x14ac:dyDescent="0.2">
      <c r="A2215" s="378" t="s">
        <v>5044</v>
      </c>
      <c r="B2215" s="379"/>
      <c r="C2215" s="378" t="s">
        <v>5045</v>
      </c>
      <c r="D2215" s="381" t="s">
        <v>6</v>
      </c>
      <c r="E2215" s="383">
        <v>37.590000000000003</v>
      </c>
      <c r="F2215" s="383">
        <v>16.600000000000001</v>
      </c>
      <c r="G2215" s="383">
        <v>54.19</v>
      </c>
    </row>
    <row r="2216" spans="1:7" s="352" customFormat="1" ht="25.5" x14ac:dyDescent="0.2">
      <c r="A2216" s="378" t="s">
        <v>5046</v>
      </c>
      <c r="B2216" s="379"/>
      <c r="C2216" s="378" t="s">
        <v>5047</v>
      </c>
      <c r="D2216" s="381" t="s">
        <v>6</v>
      </c>
      <c r="E2216" s="383">
        <v>47.43</v>
      </c>
      <c r="F2216" s="383">
        <v>16.600000000000001</v>
      </c>
      <c r="G2216" s="383">
        <v>64.03</v>
      </c>
    </row>
    <row r="2217" spans="1:7" s="352" customFormat="1" ht="38.25" x14ac:dyDescent="0.2">
      <c r="A2217" s="378" t="s">
        <v>5048</v>
      </c>
      <c r="B2217" s="379"/>
      <c r="C2217" s="378" t="s">
        <v>1481</v>
      </c>
      <c r="D2217" s="381" t="s">
        <v>6</v>
      </c>
      <c r="E2217" s="383">
        <v>9.1300000000000008</v>
      </c>
      <c r="F2217" s="383">
        <v>6.33</v>
      </c>
      <c r="G2217" s="383">
        <v>15.46</v>
      </c>
    </row>
    <row r="2218" spans="1:7" s="352" customFormat="1" ht="25.5" x14ac:dyDescent="0.2">
      <c r="A2218" s="378" t="s">
        <v>5049</v>
      </c>
      <c r="B2218" s="379"/>
      <c r="C2218" s="378" t="s">
        <v>1482</v>
      </c>
      <c r="D2218" s="381" t="s">
        <v>6</v>
      </c>
      <c r="E2218" s="383">
        <v>22.15</v>
      </c>
      <c r="F2218" s="383">
        <v>16.600000000000001</v>
      </c>
      <c r="G2218" s="383">
        <v>38.75</v>
      </c>
    </row>
    <row r="2219" spans="1:7" s="352" customFormat="1" ht="38.25" x14ac:dyDescent="0.2">
      <c r="A2219" s="378" t="s">
        <v>5050</v>
      </c>
      <c r="B2219" s="379"/>
      <c r="C2219" s="378" t="s">
        <v>5051</v>
      </c>
      <c r="D2219" s="381" t="s">
        <v>6</v>
      </c>
      <c r="E2219" s="383">
        <v>7.77</v>
      </c>
      <c r="F2219" s="383">
        <v>6.33</v>
      </c>
      <c r="G2219" s="383">
        <v>14.1</v>
      </c>
    </row>
    <row r="2220" spans="1:7" s="352" customFormat="1" ht="25.5" x14ac:dyDescent="0.2">
      <c r="A2220" s="378" t="s">
        <v>5052</v>
      </c>
      <c r="B2220" s="379"/>
      <c r="C2220" s="378" t="s">
        <v>1483</v>
      </c>
      <c r="D2220" s="381" t="s">
        <v>6</v>
      </c>
      <c r="E2220" s="383">
        <v>4.1900000000000004</v>
      </c>
      <c r="F2220" s="383">
        <v>4.97</v>
      </c>
      <c r="G2220" s="383">
        <v>9.16</v>
      </c>
    </row>
    <row r="2221" spans="1:7" s="352" customFormat="1" ht="25.5" x14ac:dyDescent="0.2">
      <c r="A2221" s="378" t="s">
        <v>5053</v>
      </c>
      <c r="B2221" s="379"/>
      <c r="C2221" s="378" t="s">
        <v>5054</v>
      </c>
      <c r="D2221" s="381" t="s">
        <v>46</v>
      </c>
      <c r="E2221" s="383">
        <v>29.6</v>
      </c>
      <c r="F2221" s="383">
        <v>9.9600000000000009</v>
      </c>
      <c r="G2221" s="383">
        <v>39.56</v>
      </c>
    </row>
    <row r="2222" spans="1:7" s="352" customFormat="1" ht="25.5" x14ac:dyDescent="0.2">
      <c r="A2222" s="378" t="s">
        <v>5055</v>
      </c>
      <c r="B2222" s="379"/>
      <c r="C2222" s="378" t="s">
        <v>5056</v>
      </c>
      <c r="D2222" s="381" t="s">
        <v>6</v>
      </c>
      <c r="E2222" s="383">
        <v>29.33</v>
      </c>
      <c r="F2222" s="383">
        <v>16.600000000000001</v>
      </c>
      <c r="G2222" s="383">
        <v>45.93</v>
      </c>
    </row>
    <row r="2223" spans="1:7" s="352" customFormat="1" ht="25.5" x14ac:dyDescent="0.2">
      <c r="A2223" s="378" t="s">
        <v>5057</v>
      </c>
      <c r="B2223" s="379"/>
      <c r="C2223" s="378" t="s">
        <v>1484</v>
      </c>
      <c r="D2223" s="381" t="s">
        <v>6</v>
      </c>
      <c r="E2223" s="383">
        <v>2.99</v>
      </c>
      <c r="F2223" s="383">
        <v>4.97</v>
      </c>
      <c r="G2223" s="383">
        <v>7.96</v>
      </c>
    </row>
    <row r="2224" spans="1:7" s="352" customFormat="1" ht="25.5" x14ac:dyDescent="0.2">
      <c r="A2224" s="378" t="s">
        <v>5058</v>
      </c>
      <c r="B2224" s="379"/>
      <c r="C2224" s="378" t="s">
        <v>5059</v>
      </c>
      <c r="D2224" s="381" t="s">
        <v>6</v>
      </c>
      <c r="E2224" s="383">
        <v>28.63</v>
      </c>
      <c r="F2224" s="383">
        <v>16.600000000000001</v>
      </c>
      <c r="G2224" s="383">
        <v>45.23</v>
      </c>
    </row>
    <row r="2225" spans="1:7" s="352" customFormat="1" ht="25.5" x14ac:dyDescent="0.2">
      <c r="A2225" s="378" t="s">
        <v>5060</v>
      </c>
      <c r="B2225" s="379"/>
      <c r="C2225" s="378" t="s">
        <v>5061</v>
      </c>
      <c r="D2225" s="381" t="s">
        <v>6</v>
      </c>
      <c r="E2225" s="383">
        <v>37.94</v>
      </c>
      <c r="F2225" s="383">
        <v>16.600000000000001</v>
      </c>
      <c r="G2225" s="383">
        <v>54.54</v>
      </c>
    </row>
    <row r="2226" spans="1:7" s="352" customFormat="1" ht="38.25" x14ac:dyDescent="0.2">
      <c r="A2226" s="378" t="s">
        <v>5062</v>
      </c>
      <c r="B2226" s="379"/>
      <c r="C2226" s="378" t="s">
        <v>5063</v>
      </c>
      <c r="D2226" s="381" t="s">
        <v>6</v>
      </c>
      <c r="E2226" s="383">
        <v>348</v>
      </c>
      <c r="F2226" s="383">
        <v>22.35</v>
      </c>
      <c r="G2226" s="383">
        <v>370.35</v>
      </c>
    </row>
    <row r="2227" spans="1:7" ht="25.5" x14ac:dyDescent="0.2">
      <c r="A2227" s="378" t="s">
        <v>5064</v>
      </c>
      <c r="B2227" s="379"/>
      <c r="C2227" s="378" t="s">
        <v>1485</v>
      </c>
      <c r="D2227" s="381" t="s">
        <v>6</v>
      </c>
      <c r="E2227" s="383">
        <v>17.09</v>
      </c>
      <c r="F2227" s="383">
        <v>16.600000000000001</v>
      </c>
      <c r="G2227" s="383">
        <v>33.69</v>
      </c>
    </row>
    <row r="2228" spans="1:7" s="352" customFormat="1" x14ac:dyDescent="0.2">
      <c r="A2228" s="384" t="s">
        <v>5065</v>
      </c>
      <c r="B2228" s="385" t="s">
        <v>1486</v>
      </c>
      <c r="C2228" s="384"/>
      <c r="D2228" s="386"/>
      <c r="E2228" s="387"/>
      <c r="F2228" s="387"/>
      <c r="G2228" s="387"/>
    </row>
    <row r="2229" spans="1:7" s="352" customFormat="1" ht="25.5" x14ac:dyDescent="0.2">
      <c r="A2229" s="378" t="s">
        <v>5066</v>
      </c>
      <c r="B2229" s="379"/>
      <c r="C2229" s="378" t="s">
        <v>1487</v>
      </c>
      <c r="D2229" s="381" t="s">
        <v>46</v>
      </c>
      <c r="E2229" s="383">
        <v>1.63</v>
      </c>
      <c r="F2229" s="383">
        <v>9.9600000000000009</v>
      </c>
      <c r="G2229" s="383">
        <v>11.59</v>
      </c>
    </row>
    <row r="2230" spans="1:7" s="352" customFormat="1" ht="25.5" x14ac:dyDescent="0.2">
      <c r="A2230" s="378" t="s">
        <v>5067</v>
      </c>
      <c r="B2230" s="379"/>
      <c r="C2230" s="378" t="s">
        <v>1488</v>
      </c>
      <c r="D2230" s="381" t="s">
        <v>46</v>
      </c>
      <c r="E2230" s="383">
        <v>1.87</v>
      </c>
      <c r="F2230" s="383">
        <v>9.9600000000000009</v>
      </c>
      <c r="G2230" s="383">
        <v>11.83</v>
      </c>
    </row>
    <row r="2231" spans="1:7" s="352" customFormat="1" ht="25.5" x14ac:dyDescent="0.2">
      <c r="A2231" s="378" t="s">
        <v>5068</v>
      </c>
      <c r="B2231" s="379"/>
      <c r="C2231" s="378" t="s">
        <v>1489</v>
      </c>
      <c r="D2231" s="381" t="s">
        <v>46</v>
      </c>
      <c r="E2231" s="383">
        <v>2.8</v>
      </c>
      <c r="F2231" s="383">
        <v>9.9600000000000009</v>
      </c>
      <c r="G2231" s="383">
        <v>12.76</v>
      </c>
    </row>
    <row r="2232" spans="1:7" s="352" customFormat="1" ht="25.5" x14ac:dyDescent="0.2">
      <c r="A2232" s="378" t="s">
        <v>5069</v>
      </c>
      <c r="B2232" s="379"/>
      <c r="C2232" s="378" t="s">
        <v>1490</v>
      </c>
      <c r="D2232" s="381" t="s">
        <v>46</v>
      </c>
      <c r="E2232" s="383">
        <v>2.0499999999999998</v>
      </c>
      <c r="F2232" s="383">
        <v>9.9600000000000009</v>
      </c>
      <c r="G2232" s="383">
        <v>12.01</v>
      </c>
    </row>
    <row r="2233" spans="1:7" s="352" customFormat="1" ht="25.5" x14ac:dyDescent="0.2">
      <c r="A2233" s="378" t="s">
        <v>5070</v>
      </c>
      <c r="B2233" s="379"/>
      <c r="C2233" s="378" t="s">
        <v>1491</v>
      </c>
      <c r="D2233" s="381" t="s">
        <v>46</v>
      </c>
      <c r="E2233" s="383">
        <v>3.07</v>
      </c>
      <c r="F2233" s="383">
        <v>9.9600000000000009</v>
      </c>
      <c r="G2233" s="383">
        <v>13.03</v>
      </c>
    </row>
    <row r="2234" spans="1:7" s="11" customFormat="1" x14ac:dyDescent="0.2">
      <c r="A2234" s="384" t="s">
        <v>8460</v>
      </c>
      <c r="B2234" s="385" t="s">
        <v>8461</v>
      </c>
      <c r="C2234" s="384"/>
      <c r="D2234" s="386"/>
      <c r="E2234" s="387"/>
      <c r="F2234" s="387"/>
      <c r="G2234" s="387"/>
    </row>
    <row r="2235" spans="1:7" s="11" customFormat="1" x14ac:dyDescent="0.2">
      <c r="A2235" s="378" t="s">
        <v>8462</v>
      </c>
      <c r="B2235" s="379"/>
      <c r="C2235" s="378" t="s">
        <v>8463</v>
      </c>
      <c r="D2235" s="381" t="s">
        <v>46</v>
      </c>
      <c r="E2235" s="383">
        <v>0</v>
      </c>
      <c r="F2235" s="383">
        <v>8.3000000000000007</v>
      </c>
      <c r="G2235" s="383">
        <v>8.3000000000000007</v>
      </c>
    </row>
    <row r="2236" spans="1:7" s="11" customFormat="1" x14ac:dyDescent="0.2">
      <c r="A2236" s="378" t="s">
        <v>8464</v>
      </c>
      <c r="B2236" s="379"/>
      <c r="C2236" s="378" t="s">
        <v>8465</v>
      </c>
      <c r="D2236" s="381" t="s">
        <v>46</v>
      </c>
      <c r="E2236" s="383">
        <v>0</v>
      </c>
      <c r="F2236" s="383">
        <v>13.27</v>
      </c>
      <c r="G2236" s="383">
        <v>13.27</v>
      </c>
    </row>
    <row r="2237" spans="1:7" s="394" customFormat="1" ht="25.5" x14ac:dyDescent="0.25">
      <c r="A2237" s="378" t="s">
        <v>8466</v>
      </c>
      <c r="B2237" s="379"/>
      <c r="C2237" s="378" t="s">
        <v>8467</v>
      </c>
      <c r="D2237" s="381" t="s">
        <v>6</v>
      </c>
      <c r="E2237" s="383">
        <v>0</v>
      </c>
      <c r="F2237" s="383">
        <v>9.9600000000000009</v>
      </c>
      <c r="G2237" s="383">
        <v>9.9600000000000009</v>
      </c>
    </row>
    <row r="2238" spans="1:7" s="11" customFormat="1" x14ac:dyDescent="0.2">
      <c r="A2238" s="378" t="s">
        <v>8468</v>
      </c>
      <c r="B2238" s="379"/>
      <c r="C2238" s="378" t="s">
        <v>8469</v>
      </c>
      <c r="D2238" s="381" t="s">
        <v>46</v>
      </c>
      <c r="E2238" s="383">
        <v>0</v>
      </c>
      <c r="F2238" s="383">
        <v>33.18</v>
      </c>
      <c r="G2238" s="383">
        <v>33.18</v>
      </c>
    </row>
    <row r="2239" spans="1:7" s="352" customFormat="1" x14ac:dyDescent="0.2">
      <c r="A2239" s="384" t="s">
        <v>5071</v>
      </c>
      <c r="B2239" s="385" t="s">
        <v>1492</v>
      </c>
      <c r="C2239" s="384"/>
      <c r="D2239" s="386"/>
      <c r="E2239" s="387"/>
      <c r="F2239" s="387"/>
      <c r="G2239" s="387"/>
    </row>
    <row r="2240" spans="1:7" s="352" customFormat="1" ht="25.5" x14ac:dyDescent="0.2">
      <c r="A2240" s="378" t="s">
        <v>5072</v>
      </c>
      <c r="B2240" s="379"/>
      <c r="C2240" s="378" t="s">
        <v>1493</v>
      </c>
      <c r="D2240" s="381" t="s">
        <v>46</v>
      </c>
      <c r="E2240" s="383">
        <v>22.02</v>
      </c>
      <c r="F2240" s="383">
        <v>16.600000000000001</v>
      </c>
      <c r="G2240" s="383">
        <v>38.619999999999997</v>
      </c>
    </row>
    <row r="2241" spans="1:7" s="352" customFormat="1" ht="25.5" x14ac:dyDescent="0.2">
      <c r="A2241" s="378" t="s">
        <v>5073</v>
      </c>
      <c r="B2241" s="379"/>
      <c r="C2241" s="378" t="s">
        <v>1494</v>
      </c>
      <c r="D2241" s="381" t="s">
        <v>46</v>
      </c>
      <c r="E2241" s="383">
        <v>29.98</v>
      </c>
      <c r="F2241" s="383">
        <v>16.600000000000001</v>
      </c>
      <c r="G2241" s="383">
        <v>46.58</v>
      </c>
    </row>
    <row r="2242" spans="1:7" s="352" customFormat="1" ht="25.5" x14ac:dyDescent="0.2">
      <c r="A2242" s="378" t="s">
        <v>5074</v>
      </c>
      <c r="B2242" s="379"/>
      <c r="C2242" s="378" t="s">
        <v>1495</v>
      </c>
      <c r="D2242" s="381" t="s">
        <v>46</v>
      </c>
      <c r="E2242" s="383">
        <v>37.86</v>
      </c>
      <c r="F2242" s="383">
        <v>16.600000000000001</v>
      </c>
      <c r="G2242" s="383">
        <v>54.46</v>
      </c>
    </row>
    <row r="2243" spans="1:7" ht="25.5" x14ac:dyDescent="0.2">
      <c r="A2243" s="378" t="s">
        <v>5075</v>
      </c>
      <c r="B2243" s="379"/>
      <c r="C2243" s="378" t="s">
        <v>1496</v>
      </c>
      <c r="D2243" s="381" t="s">
        <v>46</v>
      </c>
      <c r="E2243" s="383">
        <v>45.24</v>
      </c>
      <c r="F2243" s="383">
        <v>16.600000000000001</v>
      </c>
      <c r="G2243" s="383">
        <v>61.84</v>
      </c>
    </row>
    <row r="2244" spans="1:7" s="352" customFormat="1" ht="25.5" x14ac:dyDescent="0.2">
      <c r="A2244" s="378" t="s">
        <v>5076</v>
      </c>
      <c r="B2244" s="379"/>
      <c r="C2244" s="378" t="s">
        <v>1497</v>
      </c>
      <c r="D2244" s="381" t="s">
        <v>46</v>
      </c>
      <c r="E2244" s="383">
        <v>52.78</v>
      </c>
      <c r="F2244" s="383">
        <v>16.600000000000001</v>
      </c>
      <c r="G2244" s="383">
        <v>69.38</v>
      </c>
    </row>
    <row r="2245" spans="1:7" s="352" customFormat="1" ht="25.5" x14ac:dyDescent="0.2">
      <c r="A2245" s="378" t="s">
        <v>5077</v>
      </c>
      <c r="B2245" s="379"/>
      <c r="C2245" s="378" t="s">
        <v>1498</v>
      </c>
      <c r="D2245" s="381" t="s">
        <v>46</v>
      </c>
      <c r="E2245" s="383">
        <v>44.03</v>
      </c>
      <c r="F2245" s="383">
        <v>24.89</v>
      </c>
      <c r="G2245" s="383">
        <v>68.92</v>
      </c>
    </row>
    <row r="2246" spans="1:7" s="352" customFormat="1" ht="25.5" x14ac:dyDescent="0.2">
      <c r="A2246" s="378" t="s">
        <v>5078</v>
      </c>
      <c r="B2246" s="379"/>
      <c r="C2246" s="378" t="s">
        <v>1499</v>
      </c>
      <c r="D2246" s="381" t="s">
        <v>46</v>
      </c>
      <c r="E2246" s="383">
        <v>51.29</v>
      </c>
      <c r="F2246" s="383">
        <v>24.89</v>
      </c>
      <c r="G2246" s="383">
        <v>76.180000000000007</v>
      </c>
    </row>
    <row r="2247" spans="1:7" s="352" customFormat="1" ht="25.5" x14ac:dyDescent="0.2">
      <c r="A2247" s="378" t="s">
        <v>5079</v>
      </c>
      <c r="B2247" s="379"/>
      <c r="C2247" s="378" t="s">
        <v>1500</v>
      </c>
      <c r="D2247" s="381" t="s">
        <v>46</v>
      </c>
      <c r="E2247" s="383">
        <v>59.7</v>
      </c>
      <c r="F2247" s="383">
        <v>24.89</v>
      </c>
      <c r="G2247" s="383">
        <v>84.59</v>
      </c>
    </row>
    <row r="2248" spans="1:7" s="352" customFormat="1" ht="25.5" x14ac:dyDescent="0.2">
      <c r="A2248" s="378" t="s">
        <v>5080</v>
      </c>
      <c r="B2248" s="379"/>
      <c r="C2248" s="378" t="s">
        <v>1501</v>
      </c>
      <c r="D2248" s="381" t="s">
        <v>46</v>
      </c>
      <c r="E2248" s="383">
        <v>64.180000000000007</v>
      </c>
      <c r="F2248" s="383">
        <v>24.89</v>
      </c>
      <c r="G2248" s="383">
        <v>89.07</v>
      </c>
    </row>
    <row r="2249" spans="1:7" s="352" customFormat="1" ht="25.5" x14ac:dyDescent="0.2">
      <c r="A2249" s="378" t="s">
        <v>5081</v>
      </c>
      <c r="B2249" s="379"/>
      <c r="C2249" s="378" t="s">
        <v>1502</v>
      </c>
      <c r="D2249" s="381" t="s">
        <v>46</v>
      </c>
      <c r="E2249" s="383">
        <v>73.400000000000006</v>
      </c>
      <c r="F2249" s="383">
        <v>33.18</v>
      </c>
      <c r="G2249" s="383">
        <v>106.58</v>
      </c>
    </row>
    <row r="2250" spans="1:7" s="352" customFormat="1" ht="25.5" x14ac:dyDescent="0.2">
      <c r="A2250" s="378" t="s">
        <v>5082</v>
      </c>
      <c r="B2250" s="379"/>
      <c r="C2250" s="378" t="s">
        <v>1503</v>
      </c>
      <c r="D2250" s="381" t="s">
        <v>46</v>
      </c>
      <c r="E2250" s="383">
        <v>108.03</v>
      </c>
      <c r="F2250" s="383">
        <v>33.18</v>
      </c>
      <c r="G2250" s="383">
        <v>141.21</v>
      </c>
    </row>
    <row r="2251" spans="1:7" ht="25.5" x14ac:dyDescent="0.2">
      <c r="A2251" s="378" t="s">
        <v>5083</v>
      </c>
      <c r="B2251" s="379"/>
      <c r="C2251" s="378" t="s">
        <v>1504</v>
      </c>
      <c r="D2251" s="381" t="s">
        <v>46</v>
      </c>
      <c r="E2251" s="383">
        <v>127.27</v>
      </c>
      <c r="F2251" s="383">
        <v>33.18</v>
      </c>
      <c r="G2251" s="383">
        <v>160.44999999999999</v>
      </c>
    </row>
    <row r="2252" spans="1:7" s="352" customFormat="1" ht="25.5" x14ac:dyDescent="0.2">
      <c r="A2252" s="378" t="s">
        <v>5084</v>
      </c>
      <c r="B2252" s="379"/>
      <c r="C2252" s="378" t="s">
        <v>1505</v>
      </c>
      <c r="D2252" s="381" t="s">
        <v>46</v>
      </c>
      <c r="E2252" s="383">
        <v>31.99</v>
      </c>
      <c r="F2252" s="383">
        <v>16.600000000000001</v>
      </c>
      <c r="G2252" s="383">
        <v>48.59</v>
      </c>
    </row>
    <row r="2253" spans="1:7" s="352" customFormat="1" ht="25.5" x14ac:dyDescent="0.2">
      <c r="A2253" s="378" t="s">
        <v>5085</v>
      </c>
      <c r="B2253" s="379"/>
      <c r="C2253" s="378" t="s">
        <v>1506</v>
      </c>
      <c r="D2253" s="381" t="s">
        <v>46</v>
      </c>
      <c r="E2253" s="383">
        <v>37.049999999999997</v>
      </c>
      <c r="F2253" s="383">
        <v>16.600000000000001</v>
      </c>
      <c r="G2253" s="383">
        <v>53.65</v>
      </c>
    </row>
    <row r="2254" spans="1:7" s="352" customFormat="1" ht="25.5" x14ac:dyDescent="0.2">
      <c r="A2254" s="378" t="s">
        <v>5086</v>
      </c>
      <c r="B2254" s="379"/>
      <c r="C2254" s="378" t="s">
        <v>1507</v>
      </c>
      <c r="D2254" s="381" t="s">
        <v>46</v>
      </c>
      <c r="E2254" s="383">
        <v>44.27</v>
      </c>
      <c r="F2254" s="383">
        <v>16.600000000000001</v>
      </c>
      <c r="G2254" s="383">
        <v>60.87</v>
      </c>
    </row>
    <row r="2255" spans="1:7" s="352" customFormat="1" ht="25.5" x14ac:dyDescent="0.2">
      <c r="A2255" s="378" t="s">
        <v>5087</v>
      </c>
      <c r="B2255" s="379"/>
      <c r="C2255" s="378" t="s">
        <v>1508</v>
      </c>
      <c r="D2255" s="381" t="s">
        <v>46</v>
      </c>
      <c r="E2255" s="383">
        <v>52.77</v>
      </c>
      <c r="F2255" s="383">
        <v>16.600000000000001</v>
      </c>
      <c r="G2255" s="383">
        <v>69.37</v>
      </c>
    </row>
    <row r="2256" spans="1:7" s="352" customFormat="1" x14ac:dyDescent="0.2">
      <c r="A2256" s="384" t="s">
        <v>5088</v>
      </c>
      <c r="B2256" s="385" t="s">
        <v>5089</v>
      </c>
      <c r="C2256" s="384"/>
      <c r="D2256" s="386"/>
      <c r="E2256" s="387"/>
      <c r="F2256" s="387"/>
      <c r="G2256" s="387"/>
    </row>
    <row r="2257" spans="1:7" s="352" customFormat="1" ht="25.5" x14ac:dyDescent="0.2">
      <c r="A2257" s="378" t="s">
        <v>5090</v>
      </c>
      <c r="B2257" s="379"/>
      <c r="C2257" s="378" t="s">
        <v>1509</v>
      </c>
      <c r="D2257" s="381" t="s">
        <v>46</v>
      </c>
      <c r="E2257" s="383">
        <v>52.14</v>
      </c>
      <c r="F2257" s="383">
        <v>24.89</v>
      </c>
      <c r="G2257" s="383">
        <v>77.03</v>
      </c>
    </row>
    <row r="2258" spans="1:7" s="352" customFormat="1" ht="25.5" x14ac:dyDescent="0.2">
      <c r="A2258" s="378" t="s">
        <v>5091</v>
      </c>
      <c r="B2258" s="379"/>
      <c r="C2258" s="378" t="s">
        <v>1510</v>
      </c>
      <c r="D2258" s="381" t="s">
        <v>46</v>
      </c>
      <c r="E2258" s="383">
        <v>59.28</v>
      </c>
      <c r="F2258" s="383">
        <v>24.89</v>
      </c>
      <c r="G2258" s="383">
        <v>84.17</v>
      </c>
    </row>
    <row r="2259" spans="1:7" s="352" customFormat="1" ht="25.5" x14ac:dyDescent="0.2">
      <c r="A2259" s="378" t="s">
        <v>5092</v>
      </c>
      <c r="B2259" s="379"/>
      <c r="C2259" s="378" t="s">
        <v>1511</v>
      </c>
      <c r="D2259" s="381" t="s">
        <v>46</v>
      </c>
      <c r="E2259" s="383">
        <v>68.48</v>
      </c>
      <c r="F2259" s="383">
        <v>24.89</v>
      </c>
      <c r="G2259" s="383">
        <v>93.37</v>
      </c>
    </row>
    <row r="2260" spans="1:7" s="352" customFormat="1" ht="25.5" x14ac:dyDescent="0.2">
      <c r="A2260" s="378" t="s">
        <v>5093</v>
      </c>
      <c r="B2260" s="379"/>
      <c r="C2260" s="378" t="s">
        <v>1512</v>
      </c>
      <c r="D2260" s="381" t="s">
        <v>46</v>
      </c>
      <c r="E2260" s="383">
        <v>74.459999999999994</v>
      </c>
      <c r="F2260" s="383">
        <v>33.18</v>
      </c>
      <c r="G2260" s="383">
        <v>107.64</v>
      </c>
    </row>
    <row r="2261" spans="1:7" ht="25.5" x14ac:dyDescent="0.2">
      <c r="A2261" s="378" t="s">
        <v>5094</v>
      </c>
      <c r="B2261" s="379"/>
      <c r="C2261" s="378" t="s">
        <v>1513</v>
      </c>
      <c r="D2261" s="381" t="s">
        <v>46</v>
      </c>
      <c r="E2261" s="383">
        <v>110.67</v>
      </c>
      <c r="F2261" s="383">
        <v>33.18</v>
      </c>
      <c r="G2261" s="383">
        <v>143.85</v>
      </c>
    </row>
    <row r="2262" spans="1:7" s="352" customFormat="1" ht="25.5" x14ac:dyDescent="0.2">
      <c r="A2262" s="378" t="s">
        <v>5095</v>
      </c>
      <c r="B2262" s="379"/>
      <c r="C2262" s="378" t="s">
        <v>1514</v>
      </c>
      <c r="D2262" s="381" t="s">
        <v>46</v>
      </c>
      <c r="E2262" s="383">
        <v>135.1</v>
      </c>
      <c r="F2262" s="383">
        <v>33.18</v>
      </c>
      <c r="G2262" s="383">
        <v>168.28</v>
      </c>
    </row>
    <row r="2263" spans="1:7" s="352" customFormat="1" ht="25.5" x14ac:dyDescent="0.2">
      <c r="A2263" s="378" t="s">
        <v>5096</v>
      </c>
      <c r="B2263" s="379"/>
      <c r="C2263" s="378" t="s">
        <v>1515</v>
      </c>
      <c r="D2263" s="381" t="s">
        <v>46</v>
      </c>
      <c r="E2263" s="383">
        <v>169.38</v>
      </c>
      <c r="F2263" s="383">
        <v>33.18</v>
      </c>
      <c r="G2263" s="383">
        <v>202.56</v>
      </c>
    </row>
    <row r="2264" spans="1:7" s="352" customFormat="1" ht="25.5" x14ac:dyDescent="0.2">
      <c r="A2264" s="378" t="s">
        <v>5097</v>
      </c>
      <c r="B2264" s="379"/>
      <c r="C2264" s="378" t="s">
        <v>1516</v>
      </c>
      <c r="D2264" s="381" t="s">
        <v>46</v>
      </c>
      <c r="E2264" s="383">
        <v>10.89</v>
      </c>
      <c r="F2264" s="383">
        <v>1.65</v>
      </c>
      <c r="G2264" s="383">
        <v>12.54</v>
      </c>
    </row>
    <row r="2265" spans="1:7" s="352" customFormat="1" ht="25.5" x14ac:dyDescent="0.2">
      <c r="A2265" s="378" t="s">
        <v>5098</v>
      </c>
      <c r="B2265" s="379"/>
      <c r="C2265" s="378" t="s">
        <v>1517</v>
      </c>
      <c r="D2265" s="381" t="s">
        <v>46</v>
      </c>
      <c r="E2265" s="383">
        <v>16.850000000000001</v>
      </c>
      <c r="F2265" s="383">
        <v>1.65</v>
      </c>
      <c r="G2265" s="383">
        <v>18.5</v>
      </c>
    </row>
    <row r="2266" spans="1:7" s="352" customFormat="1" ht="25.5" x14ac:dyDescent="0.2">
      <c r="A2266" s="378" t="s">
        <v>5099</v>
      </c>
      <c r="B2266" s="379"/>
      <c r="C2266" s="378" t="s">
        <v>1518</v>
      </c>
      <c r="D2266" s="381" t="s">
        <v>46</v>
      </c>
      <c r="E2266" s="383">
        <v>25.18</v>
      </c>
      <c r="F2266" s="383">
        <v>1.65</v>
      </c>
      <c r="G2266" s="383">
        <v>26.83</v>
      </c>
    </row>
    <row r="2267" spans="1:7" s="352" customFormat="1" ht="25.5" x14ac:dyDescent="0.2">
      <c r="A2267" s="378" t="s">
        <v>5100</v>
      </c>
      <c r="B2267" s="379"/>
      <c r="C2267" s="378" t="s">
        <v>1519</v>
      </c>
      <c r="D2267" s="381" t="s">
        <v>46</v>
      </c>
      <c r="E2267" s="383">
        <v>30.91</v>
      </c>
      <c r="F2267" s="383">
        <v>1.65</v>
      </c>
      <c r="G2267" s="383">
        <v>32.56</v>
      </c>
    </row>
    <row r="2268" spans="1:7" s="352" customFormat="1" ht="25.5" x14ac:dyDescent="0.2">
      <c r="A2268" s="378" t="s">
        <v>5101</v>
      </c>
      <c r="B2268" s="379"/>
      <c r="C2268" s="378" t="s">
        <v>1520</v>
      </c>
      <c r="D2268" s="381" t="s">
        <v>46</v>
      </c>
      <c r="E2268" s="383">
        <v>41.64</v>
      </c>
      <c r="F2268" s="383">
        <v>1.65</v>
      </c>
      <c r="G2268" s="383">
        <v>43.29</v>
      </c>
    </row>
    <row r="2269" spans="1:7" s="352" customFormat="1" ht="25.5" x14ac:dyDescent="0.2">
      <c r="A2269" s="378" t="s">
        <v>5102</v>
      </c>
      <c r="B2269" s="379"/>
      <c r="C2269" s="378" t="s">
        <v>1521</v>
      </c>
      <c r="D2269" s="381" t="s">
        <v>46</v>
      </c>
      <c r="E2269" s="383">
        <v>47.44</v>
      </c>
      <c r="F2269" s="383">
        <v>1.65</v>
      </c>
      <c r="G2269" s="383">
        <v>49.09</v>
      </c>
    </row>
    <row r="2270" spans="1:7" s="352" customFormat="1" ht="25.5" x14ac:dyDescent="0.2">
      <c r="A2270" s="378" t="s">
        <v>5103</v>
      </c>
      <c r="B2270" s="379"/>
      <c r="C2270" s="378" t="s">
        <v>1522</v>
      </c>
      <c r="D2270" s="381" t="s">
        <v>46</v>
      </c>
      <c r="E2270" s="383">
        <v>59.54</v>
      </c>
      <c r="F2270" s="383">
        <v>1.65</v>
      </c>
      <c r="G2270" s="383">
        <v>61.19</v>
      </c>
    </row>
    <row r="2271" spans="1:7" s="352" customFormat="1" ht="25.5" x14ac:dyDescent="0.2">
      <c r="A2271" s="378" t="s">
        <v>5104</v>
      </c>
      <c r="B2271" s="379"/>
      <c r="C2271" s="378" t="s">
        <v>1523</v>
      </c>
      <c r="D2271" s="381" t="s">
        <v>46</v>
      </c>
      <c r="E2271" s="383">
        <v>74.709999999999994</v>
      </c>
      <c r="F2271" s="383">
        <v>1.65</v>
      </c>
      <c r="G2271" s="383">
        <v>76.36</v>
      </c>
    </row>
    <row r="2272" spans="1:7" s="352" customFormat="1" ht="25.5" x14ac:dyDescent="0.2">
      <c r="A2272" s="378" t="s">
        <v>5105</v>
      </c>
      <c r="B2272" s="379"/>
      <c r="C2272" s="378" t="s">
        <v>1524</v>
      </c>
      <c r="D2272" s="381" t="s">
        <v>46</v>
      </c>
      <c r="E2272" s="383">
        <v>101.19</v>
      </c>
      <c r="F2272" s="383">
        <v>1.65</v>
      </c>
      <c r="G2272" s="383">
        <v>102.84</v>
      </c>
    </row>
    <row r="2273" spans="1:7" s="352" customFormat="1" x14ac:dyDescent="0.2">
      <c r="A2273" s="384" t="s">
        <v>5106</v>
      </c>
      <c r="B2273" s="385" t="s">
        <v>5107</v>
      </c>
      <c r="C2273" s="384"/>
      <c r="D2273" s="386"/>
      <c r="E2273" s="387"/>
      <c r="F2273" s="387"/>
      <c r="G2273" s="387"/>
    </row>
    <row r="2274" spans="1:7" s="352" customFormat="1" ht="25.5" x14ac:dyDescent="0.2">
      <c r="A2274" s="378" t="s">
        <v>5108</v>
      </c>
      <c r="B2274" s="379"/>
      <c r="C2274" s="378" t="s">
        <v>1525</v>
      </c>
      <c r="D2274" s="381" t="s">
        <v>6</v>
      </c>
      <c r="E2274" s="383">
        <v>2.74</v>
      </c>
      <c r="F2274" s="383">
        <v>8.3000000000000007</v>
      </c>
      <c r="G2274" s="383">
        <v>11.04</v>
      </c>
    </row>
    <row r="2275" spans="1:7" s="352" customFormat="1" ht="25.5" x14ac:dyDescent="0.2">
      <c r="A2275" s="378" t="s">
        <v>5109</v>
      </c>
      <c r="B2275" s="379"/>
      <c r="C2275" s="378" t="s">
        <v>1526</v>
      </c>
      <c r="D2275" s="381" t="s">
        <v>6</v>
      </c>
      <c r="E2275" s="383">
        <v>3.25</v>
      </c>
      <c r="F2275" s="383">
        <v>8.3000000000000007</v>
      </c>
      <c r="G2275" s="383">
        <v>11.55</v>
      </c>
    </row>
    <row r="2276" spans="1:7" ht="25.5" x14ac:dyDescent="0.2">
      <c r="A2276" s="378" t="s">
        <v>5110</v>
      </c>
      <c r="B2276" s="379"/>
      <c r="C2276" s="378" t="s">
        <v>1527</v>
      </c>
      <c r="D2276" s="381" t="s">
        <v>6</v>
      </c>
      <c r="E2276" s="383">
        <v>4.41</v>
      </c>
      <c r="F2276" s="383">
        <v>8.3000000000000007</v>
      </c>
      <c r="G2276" s="383">
        <v>12.71</v>
      </c>
    </row>
    <row r="2277" spans="1:7" s="352" customFormat="1" ht="25.5" x14ac:dyDescent="0.2">
      <c r="A2277" s="378" t="s">
        <v>5111</v>
      </c>
      <c r="B2277" s="379"/>
      <c r="C2277" s="378" t="s">
        <v>1528</v>
      </c>
      <c r="D2277" s="381" t="s">
        <v>6</v>
      </c>
      <c r="E2277" s="383">
        <v>5.42</v>
      </c>
      <c r="F2277" s="383">
        <v>8.3000000000000007</v>
      </c>
      <c r="G2277" s="383">
        <v>13.72</v>
      </c>
    </row>
    <row r="2278" spans="1:7" s="352" customFormat="1" ht="25.5" x14ac:dyDescent="0.2">
      <c r="A2278" s="378" t="s">
        <v>5112</v>
      </c>
      <c r="B2278" s="379"/>
      <c r="C2278" s="378" t="s">
        <v>1529</v>
      </c>
      <c r="D2278" s="381" t="s">
        <v>6</v>
      </c>
      <c r="E2278" s="383">
        <v>6.45</v>
      </c>
      <c r="F2278" s="383">
        <v>8.3000000000000007</v>
      </c>
      <c r="G2278" s="383">
        <v>14.75</v>
      </c>
    </row>
    <row r="2279" spans="1:7" s="352" customFormat="1" ht="25.5" x14ac:dyDescent="0.2">
      <c r="A2279" s="378" t="s">
        <v>5113</v>
      </c>
      <c r="B2279" s="379"/>
      <c r="C2279" s="378" t="s">
        <v>1530</v>
      </c>
      <c r="D2279" s="381" t="s">
        <v>6</v>
      </c>
      <c r="E2279" s="383">
        <v>6.78</v>
      </c>
      <c r="F2279" s="383">
        <v>8.3000000000000007</v>
      </c>
      <c r="G2279" s="383">
        <v>15.08</v>
      </c>
    </row>
    <row r="2280" spans="1:7" s="352" customFormat="1" ht="25.5" x14ac:dyDescent="0.2">
      <c r="A2280" s="378" t="s">
        <v>5114</v>
      </c>
      <c r="B2280" s="379"/>
      <c r="C2280" s="378" t="s">
        <v>1531</v>
      </c>
      <c r="D2280" s="381" t="s">
        <v>6</v>
      </c>
      <c r="E2280" s="383">
        <v>4.51</v>
      </c>
      <c r="F2280" s="383">
        <v>8.3000000000000007</v>
      </c>
      <c r="G2280" s="383">
        <v>12.81</v>
      </c>
    </row>
    <row r="2281" spans="1:7" s="352" customFormat="1" ht="25.5" x14ac:dyDescent="0.2">
      <c r="A2281" s="378" t="s">
        <v>5115</v>
      </c>
      <c r="B2281" s="379"/>
      <c r="C2281" s="378" t="s">
        <v>1532</v>
      </c>
      <c r="D2281" s="381" t="s">
        <v>6</v>
      </c>
      <c r="E2281" s="383">
        <v>5.03</v>
      </c>
      <c r="F2281" s="383">
        <v>8.3000000000000007</v>
      </c>
      <c r="G2281" s="383">
        <v>13.33</v>
      </c>
    </row>
    <row r="2282" spans="1:7" ht="25.5" x14ac:dyDescent="0.2">
      <c r="A2282" s="378" t="s">
        <v>5116</v>
      </c>
      <c r="B2282" s="379"/>
      <c r="C2282" s="378" t="s">
        <v>1533</v>
      </c>
      <c r="D2282" s="381" t="s">
        <v>6</v>
      </c>
      <c r="E2282" s="383">
        <v>5.92</v>
      </c>
      <c r="F2282" s="383">
        <v>8.3000000000000007</v>
      </c>
      <c r="G2282" s="383">
        <v>14.22</v>
      </c>
    </row>
    <row r="2283" spans="1:7" s="352" customFormat="1" ht="25.5" x14ac:dyDescent="0.2">
      <c r="A2283" s="378" t="s">
        <v>5117</v>
      </c>
      <c r="B2283" s="379"/>
      <c r="C2283" s="378" t="s">
        <v>1534</v>
      </c>
      <c r="D2283" s="381" t="s">
        <v>6</v>
      </c>
      <c r="E2283" s="383">
        <v>7.45</v>
      </c>
      <c r="F2283" s="383">
        <v>8.3000000000000007</v>
      </c>
      <c r="G2283" s="383">
        <v>15.75</v>
      </c>
    </row>
    <row r="2284" spans="1:7" s="352" customFormat="1" ht="25.5" x14ac:dyDescent="0.2">
      <c r="A2284" s="378" t="s">
        <v>5118</v>
      </c>
      <c r="B2284" s="379"/>
      <c r="C2284" s="378" t="s">
        <v>1535</v>
      </c>
      <c r="D2284" s="381" t="s">
        <v>6</v>
      </c>
      <c r="E2284" s="383">
        <v>7.5</v>
      </c>
      <c r="F2284" s="383">
        <v>8.3000000000000007</v>
      </c>
      <c r="G2284" s="383">
        <v>15.8</v>
      </c>
    </row>
    <row r="2285" spans="1:7" s="352" customFormat="1" ht="25.5" x14ac:dyDescent="0.2">
      <c r="A2285" s="378" t="s">
        <v>5119</v>
      </c>
      <c r="B2285" s="379"/>
      <c r="C2285" s="378" t="s">
        <v>1536</v>
      </c>
      <c r="D2285" s="381" t="s">
        <v>6</v>
      </c>
      <c r="E2285" s="383">
        <v>9.09</v>
      </c>
      <c r="F2285" s="383">
        <v>8.3000000000000007</v>
      </c>
      <c r="G2285" s="383">
        <v>17.39</v>
      </c>
    </row>
    <row r="2286" spans="1:7" s="352" customFormat="1" ht="25.5" x14ac:dyDescent="0.2">
      <c r="A2286" s="378" t="s">
        <v>5120</v>
      </c>
      <c r="B2286" s="379"/>
      <c r="C2286" s="378" t="s">
        <v>1537</v>
      </c>
      <c r="D2286" s="381" t="s">
        <v>6</v>
      </c>
      <c r="E2286" s="383">
        <v>10.76</v>
      </c>
      <c r="F2286" s="383">
        <v>8.3000000000000007</v>
      </c>
      <c r="G2286" s="383">
        <v>19.059999999999999</v>
      </c>
    </row>
    <row r="2287" spans="1:7" s="352" customFormat="1" ht="25.5" x14ac:dyDescent="0.2">
      <c r="A2287" s="378" t="s">
        <v>5121</v>
      </c>
      <c r="B2287" s="379"/>
      <c r="C2287" s="378" t="s">
        <v>1538</v>
      </c>
      <c r="D2287" s="381" t="s">
        <v>6</v>
      </c>
      <c r="E2287" s="383">
        <v>17.22</v>
      </c>
      <c r="F2287" s="383">
        <v>8.3000000000000007</v>
      </c>
      <c r="G2287" s="383">
        <v>25.52</v>
      </c>
    </row>
    <row r="2288" spans="1:7" s="352" customFormat="1" ht="25.5" x14ac:dyDescent="0.2">
      <c r="A2288" s="378" t="s">
        <v>5122</v>
      </c>
      <c r="B2288" s="379"/>
      <c r="C2288" s="378" t="s">
        <v>1539</v>
      </c>
      <c r="D2288" s="381" t="s">
        <v>6</v>
      </c>
      <c r="E2288" s="383">
        <v>6.83</v>
      </c>
      <c r="F2288" s="383">
        <v>8.3000000000000007</v>
      </c>
      <c r="G2288" s="383">
        <v>15.13</v>
      </c>
    </row>
    <row r="2289" spans="1:7" s="352" customFormat="1" ht="25.5" x14ac:dyDescent="0.2">
      <c r="A2289" s="378" t="s">
        <v>5123</v>
      </c>
      <c r="B2289" s="379"/>
      <c r="C2289" s="378" t="s">
        <v>1540</v>
      </c>
      <c r="D2289" s="381" t="s">
        <v>6</v>
      </c>
      <c r="E2289" s="383">
        <v>8.89</v>
      </c>
      <c r="F2289" s="383">
        <v>8.3000000000000007</v>
      </c>
      <c r="G2289" s="383">
        <v>17.190000000000001</v>
      </c>
    </row>
    <row r="2290" spans="1:7" s="352" customFormat="1" ht="25.5" x14ac:dyDescent="0.2">
      <c r="A2290" s="378" t="s">
        <v>5124</v>
      </c>
      <c r="B2290" s="379"/>
      <c r="C2290" s="378" t="s">
        <v>1541</v>
      </c>
      <c r="D2290" s="381" t="s">
        <v>6</v>
      </c>
      <c r="E2290" s="383">
        <v>11.12</v>
      </c>
      <c r="F2290" s="383">
        <v>8.3000000000000007</v>
      </c>
      <c r="G2290" s="383">
        <v>19.420000000000002</v>
      </c>
    </row>
    <row r="2291" spans="1:7" s="352" customFormat="1" ht="25.5" x14ac:dyDescent="0.2">
      <c r="A2291" s="378" t="s">
        <v>5125</v>
      </c>
      <c r="B2291" s="379"/>
      <c r="C2291" s="378" t="s">
        <v>1542</v>
      </c>
      <c r="D2291" s="381" t="s">
        <v>6</v>
      </c>
      <c r="E2291" s="383">
        <v>12.37</v>
      </c>
      <c r="F2291" s="383">
        <v>8.3000000000000007</v>
      </c>
      <c r="G2291" s="383">
        <v>20.67</v>
      </c>
    </row>
    <row r="2292" spans="1:7" s="352" customFormat="1" ht="25.5" x14ac:dyDescent="0.2">
      <c r="A2292" s="378" t="s">
        <v>5126</v>
      </c>
      <c r="B2292" s="379"/>
      <c r="C2292" s="378" t="s">
        <v>1543</v>
      </c>
      <c r="D2292" s="381" t="s">
        <v>6</v>
      </c>
      <c r="E2292" s="383">
        <v>17.739999999999998</v>
      </c>
      <c r="F2292" s="383">
        <v>11.62</v>
      </c>
      <c r="G2292" s="383">
        <v>29.36</v>
      </c>
    </row>
    <row r="2293" spans="1:7" s="352" customFormat="1" ht="25.5" x14ac:dyDescent="0.2">
      <c r="A2293" s="378" t="s">
        <v>5127</v>
      </c>
      <c r="B2293" s="379"/>
      <c r="C2293" s="378" t="s">
        <v>1544</v>
      </c>
      <c r="D2293" s="381" t="s">
        <v>6</v>
      </c>
      <c r="E2293" s="383">
        <v>21.69</v>
      </c>
      <c r="F2293" s="383">
        <v>11.62</v>
      </c>
      <c r="G2293" s="383">
        <v>33.31</v>
      </c>
    </row>
    <row r="2294" spans="1:7" s="352" customFormat="1" ht="25.5" x14ac:dyDescent="0.2">
      <c r="A2294" s="378" t="s">
        <v>5128</v>
      </c>
      <c r="B2294" s="379"/>
      <c r="C2294" s="378" t="s">
        <v>1545</v>
      </c>
      <c r="D2294" s="381" t="s">
        <v>6</v>
      </c>
      <c r="E2294" s="383">
        <v>28.14</v>
      </c>
      <c r="F2294" s="383">
        <v>11.62</v>
      </c>
      <c r="G2294" s="383">
        <v>39.76</v>
      </c>
    </row>
    <row r="2295" spans="1:7" s="352" customFormat="1" ht="25.5" x14ac:dyDescent="0.2">
      <c r="A2295" s="378" t="s">
        <v>5129</v>
      </c>
      <c r="B2295" s="379"/>
      <c r="C2295" s="378" t="s">
        <v>1546</v>
      </c>
      <c r="D2295" s="381" t="s">
        <v>6</v>
      </c>
      <c r="E2295" s="383">
        <v>37.21</v>
      </c>
      <c r="F2295" s="383">
        <v>11.62</v>
      </c>
      <c r="G2295" s="383">
        <v>48.83</v>
      </c>
    </row>
    <row r="2296" spans="1:7" s="352" customFormat="1" ht="25.5" x14ac:dyDescent="0.2">
      <c r="A2296" s="378" t="s">
        <v>5130</v>
      </c>
      <c r="B2296" s="379"/>
      <c r="C2296" s="378" t="s">
        <v>1547</v>
      </c>
      <c r="D2296" s="381" t="s">
        <v>6</v>
      </c>
      <c r="E2296" s="383">
        <v>54.99</v>
      </c>
      <c r="F2296" s="383">
        <v>16.600000000000001</v>
      </c>
      <c r="G2296" s="383">
        <v>71.59</v>
      </c>
    </row>
    <row r="2297" spans="1:7" s="352" customFormat="1" x14ac:dyDescent="0.2">
      <c r="A2297" s="388" t="s">
        <v>5131</v>
      </c>
      <c r="B2297" s="388" t="s">
        <v>5132</v>
      </c>
      <c r="C2297" s="389"/>
      <c r="D2297" s="390"/>
      <c r="E2297" s="391"/>
      <c r="F2297" s="391"/>
      <c r="G2297" s="391"/>
    </row>
    <row r="2298" spans="1:7" s="352" customFormat="1" x14ac:dyDescent="0.2">
      <c r="A2298" s="369" t="s">
        <v>5133</v>
      </c>
      <c r="B2298" s="369" t="s">
        <v>7516</v>
      </c>
      <c r="C2298" s="370"/>
      <c r="D2298" s="392"/>
      <c r="E2298" s="393"/>
      <c r="F2298" s="393"/>
      <c r="G2298" s="393"/>
    </row>
    <row r="2299" spans="1:7" ht="25.5" x14ac:dyDescent="0.2">
      <c r="A2299" s="378" t="s">
        <v>5134</v>
      </c>
      <c r="B2299" s="379"/>
      <c r="C2299" s="378" t="s">
        <v>1548</v>
      </c>
      <c r="D2299" s="381" t="s">
        <v>46</v>
      </c>
      <c r="E2299" s="383">
        <v>0.75</v>
      </c>
      <c r="F2299" s="383">
        <v>1.33</v>
      </c>
      <c r="G2299" s="383">
        <v>2.08</v>
      </c>
    </row>
    <row r="2300" spans="1:7" s="352" customFormat="1" ht="25.5" x14ac:dyDescent="0.2">
      <c r="A2300" s="378" t="s">
        <v>5135</v>
      </c>
      <c r="B2300" s="379"/>
      <c r="C2300" s="378" t="s">
        <v>1551</v>
      </c>
      <c r="D2300" s="381" t="s">
        <v>46</v>
      </c>
      <c r="E2300" s="383">
        <v>1.02</v>
      </c>
      <c r="F2300" s="383">
        <v>1.33</v>
      </c>
      <c r="G2300" s="383">
        <v>2.35</v>
      </c>
    </row>
    <row r="2301" spans="1:7" s="352" customFormat="1" ht="25.5" x14ac:dyDescent="0.2">
      <c r="A2301" s="378" t="s">
        <v>5136</v>
      </c>
      <c r="B2301" s="379"/>
      <c r="C2301" s="378" t="s">
        <v>1552</v>
      </c>
      <c r="D2301" s="381" t="s">
        <v>46</v>
      </c>
      <c r="E2301" s="383">
        <v>1.83</v>
      </c>
      <c r="F2301" s="383">
        <v>1.99</v>
      </c>
      <c r="G2301" s="383">
        <v>3.82</v>
      </c>
    </row>
    <row r="2302" spans="1:7" s="352" customFormat="1" ht="25.5" x14ac:dyDescent="0.2">
      <c r="A2302" s="378" t="s">
        <v>5137</v>
      </c>
      <c r="B2302" s="379"/>
      <c r="C2302" s="378" t="s">
        <v>1549</v>
      </c>
      <c r="D2302" s="381" t="s">
        <v>46</v>
      </c>
      <c r="E2302" s="383">
        <v>2.87</v>
      </c>
      <c r="F2302" s="383">
        <v>2.3199999999999998</v>
      </c>
      <c r="G2302" s="383">
        <v>5.19</v>
      </c>
    </row>
    <row r="2303" spans="1:7" s="352" customFormat="1" ht="25.5" x14ac:dyDescent="0.2">
      <c r="A2303" s="378" t="s">
        <v>5138</v>
      </c>
      <c r="B2303" s="379"/>
      <c r="C2303" s="378" t="s">
        <v>1550</v>
      </c>
      <c r="D2303" s="381" t="s">
        <v>46</v>
      </c>
      <c r="E2303" s="383">
        <v>5</v>
      </c>
      <c r="F2303" s="383">
        <v>2.65</v>
      </c>
      <c r="G2303" s="383">
        <v>7.65</v>
      </c>
    </row>
    <row r="2304" spans="1:7" s="352" customFormat="1" x14ac:dyDescent="0.2">
      <c r="A2304" s="384" t="s">
        <v>5139</v>
      </c>
      <c r="B2304" s="385" t="s">
        <v>1553</v>
      </c>
      <c r="C2304" s="384"/>
      <c r="D2304" s="386"/>
      <c r="E2304" s="387"/>
      <c r="F2304" s="387"/>
      <c r="G2304" s="387"/>
    </row>
    <row r="2305" spans="1:7" s="352" customFormat="1" ht="25.5" x14ac:dyDescent="0.2">
      <c r="A2305" s="378" t="s">
        <v>5140</v>
      </c>
      <c r="B2305" s="379"/>
      <c r="C2305" s="378" t="s">
        <v>1556</v>
      </c>
      <c r="D2305" s="381" t="s">
        <v>46</v>
      </c>
      <c r="E2305" s="383">
        <v>1.02</v>
      </c>
      <c r="F2305" s="383">
        <v>1.33</v>
      </c>
      <c r="G2305" s="383">
        <v>2.35</v>
      </c>
    </row>
    <row r="2306" spans="1:7" s="352" customFormat="1" ht="25.5" x14ac:dyDescent="0.2">
      <c r="A2306" s="378" t="s">
        <v>5141</v>
      </c>
      <c r="B2306" s="379"/>
      <c r="C2306" s="378" t="s">
        <v>1557</v>
      </c>
      <c r="D2306" s="381" t="s">
        <v>46</v>
      </c>
      <c r="E2306" s="383">
        <v>1.38</v>
      </c>
      <c r="F2306" s="383">
        <v>1.65</v>
      </c>
      <c r="G2306" s="383">
        <v>3.03</v>
      </c>
    </row>
    <row r="2307" spans="1:7" s="352" customFormat="1" ht="25.5" x14ac:dyDescent="0.2">
      <c r="A2307" s="378" t="s">
        <v>5142</v>
      </c>
      <c r="B2307" s="379"/>
      <c r="C2307" s="378" t="s">
        <v>5143</v>
      </c>
      <c r="D2307" s="381" t="s">
        <v>46</v>
      </c>
      <c r="E2307" s="383">
        <v>2.16</v>
      </c>
      <c r="F2307" s="383">
        <v>1.99</v>
      </c>
      <c r="G2307" s="383">
        <v>4.1500000000000004</v>
      </c>
    </row>
    <row r="2308" spans="1:7" s="352" customFormat="1" ht="25.5" x14ac:dyDescent="0.2">
      <c r="A2308" s="378" t="s">
        <v>5144</v>
      </c>
      <c r="B2308" s="379"/>
      <c r="C2308" s="378" t="s">
        <v>1554</v>
      </c>
      <c r="D2308" s="381" t="s">
        <v>46</v>
      </c>
      <c r="E2308" s="383">
        <v>2.72</v>
      </c>
      <c r="F2308" s="383">
        <v>2.3199999999999998</v>
      </c>
      <c r="G2308" s="383">
        <v>5.04</v>
      </c>
    </row>
    <row r="2309" spans="1:7" s="352" customFormat="1" ht="25.5" x14ac:dyDescent="0.2">
      <c r="A2309" s="378" t="s">
        <v>5145</v>
      </c>
      <c r="B2309" s="379"/>
      <c r="C2309" s="378" t="s">
        <v>1555</v>
      </c>
      <c r="D2309" s="381" t="s">
        <v>46</v>
      </c>
      <c r="E2309" s="383">
        <v>4.7</v>
      </c>
      <c r="F2309" s="383">
        <v>2.65</v>
      </c>
      <c r="G2309" s="383">
        <v>7.35</v>
      </c>
    </row>
    <row r="2310" spans="1:7" s="352" customFormat="1" x14ac:dyDescent="0.2">
      <c r="A2310" s="384" t="s">
        <v>5146</v>
      </c>
      <c r="B2310" s="385" t="s">
        <v>5147</v>
      </c>
      <c r="C2310" s="384"/>
      <c r="D2310" s="386"/>
      <c r="E2310" s="387"/>
      <c r="F2310" s="387"/>
      <c r="G2310" s="387"/>
    </row>
    <row r="2311" spans="1:7" s="352" customFormat="1" ht="25.5" x14ac:dyDescent="0.2">
      <c r="A2311" s="378" t="s">
        <v>5148</v>
      </c>
      <c r="B2311" s="379"/>
      <c r="C2311" s="378" t="s">
        <v>1558</v>
      </c>
      <c r="D2311" s="381" t="s">
        <v>46</v>
      </c>
      <c r="E2311" s="383">
        <v>7.34</v>
      </c>
      <c r="F2311" s="383">
        <v>1.65</v>
      </c>
      <c r="G2311" s="383">
        <v>8.99</v>
      </c>
    </row>
    <row r="2312" spans="1:7" s="352" customFormat="1" ht="25.5" x14ac:dyDescent="0.2">
      <c r="A2312" s="378" t="s">
        <v>5149</v>
      </c>
      <c r="B2312" s="379"/>
      <c r="C2312" s="378" t="s">
        <v>1559</v>
      </c>
      <c r="D2312" s="381" t="s">
        <v>46</v>
      </c>
      <c r="E2312" s="383">
        <v>10.33</v>
      </c>
      <c r="F2312" s="383">
        <v>3.32</v>
      </c>
      <c r="G2312" s="383">
        <v>13.65</v>
      </c>
    </row>
    <row r="2313" spans="1:7" s="352" customFormat="1" ht="25.5" x14ac:dyDescent="0.2">
      <c r="A2313" s="378" t="s">
        <v>5150</v>
      </c>
      <c r="B2313" s="379"/>
      <c r="C2313" s="378" t="s">
        <v>1560</v>
      </c>
      <c r="D2313" s="381" t="s">
        <v>46</v>
      </c>
      <c r="E2313" s="383">
        <v>13.18</v>
      </c>
      <c r="F2313" s="383">
        <v>4.97</v>
      </c>
      <c r="G2313" s="383">
        <v>18.149999999999999</v>
      </c>
    </row>
    <row r="2314" spans="1:7" s="352" customFormat="1" ht="25.5" x14ac:dyDescent="0.2">
      <c r="A2314" s="378" t="s">
        <v>5151</v>
      </c>
      <c r="B2314" s="379"/>
      <c r="C2314" s="378" t="s">
        <v>1561</v>
      </c>
      <c r="D2314" s="381" t="s">
        <v>46</v>
      </c>
      <c r="E2314" s="383">
        <v>23.6</v>
      </c>
      <c r="F2314" s="383">
        <v>6.64</v>
      </c>
      <c r="G2314" s="383">
        <v>30.24</v>
      </c>
    </row>
    <row r="2315" spans="1:7" s="352" customFormat="1" ht="25.5" x14ac:dyDescent="0.2">
      <c r="A2315" s="378" t="s">
        <v>5152</v>
      </c>
      <c r="B2315" s="379"/>
      <c r="C2315" s="378" t="s">
        <v>1562</v>
      </c>
      <c r="D2315" s="381" t="s">
        <v>46</v>
      </c>
      <c r="E2315" s="383">
        <v>30.61</v>
      </c>
      <c r="F2315" s="383">
        <v>8.3000000000000007</v>
      </c>
      <c r="G2315" s="383">
        <v>38.909999999999997</v>
      </c>
    </row>
    <row r="2316" spans="1:7" ht="25.5" x14ac:dyDescent="0.2">
      <c r="A2316" s="378" t="s">
        <v>5153</v>
      </c>
      <c r="B2316" s="379"/>
      <c r="C2316" s="378" t="s">
        <v>1563</v>
      </c>
      <c r="D2316" s="381" t="s">
        <v>46</v>
      </c>
      <c r="E2316" s="383">
        <v>45.41</v>
      </c>
      <c r="F2316" s="383">
        <v>9.9600000000000009</v>
      </c>
      <c r="G2316" s="383">
        <v>55.37</v>
      </c>
    </row>
    <row r="2317" spans="1:7" s="352" customFormat="1" ht="25.5" x14ac:dyDescent="0.2">
      <c r="A2317" s="378" t="s">
        <v>5154</v>
      </c>
      <c r="B2317" s="379"/>
      <c r="C2317" s="378" t="s">
        <v>1564</v>
      </c>
      <c r="D2317" s="381" t="s">
        <v>46</v>
      </c>
      <c r="E2317" s="383">
        <v>98.07</v>
      </c>
      <c r="F2317" s="383">
        <v>14.93</v>
      </c>
      <c r="G2317" s="383">
        <v>113</v>
      </c>
    </row>
    <row r="2318" spans="1:7" s="352" customFormat="1" x14ac:dyDescent="0.2">
      <c r="A2318" s="384" t="s">
        <v>5155</v>
      </c>
      <c r="B2318" s="385" t="s">
        <v>5156</v>
      </c>
      <c r="C2318" s="384"/>
      <c r="D2318" s="386"/>
      <c r="E2318" s="387"/>
      <c r="F2318" s="387"/>
      <c r="G2318" s="387"/>
    </row>
    <row r="2319" spans="1:7" s="352" customFormat="1" ht="25.5" x14ac:dyDescent="0.2">
      <c r="A2319" s="378" t="s">
        <v>5157</v>
      </c>
      <c r="B2319" s="379"/>
      <c r="C2319" s="378" t="s">
        <v>5158</v>
      </c>
      <c r="D2319" s="381" t="s">
        <v>46</v>
      </c>
      <c r="E2319" s="383">
        <v>119.64</v>
      </c>
      <c r="F2319" s="383">
        <v>30.1</v>
      </c>
      <c r="G2319" s="383">
        <v>149.74</v>
      </c>
    </row>
    <row r="2320" spans="1:7" s="352" customFormat="1" x14ac:dyDescent="0.2">
      <c r="A2320" s="384" t="s">
        <v>5159</v>
      </c>
      <c r="B2320" s="385" t="s">
        <v>1565</v>
      </c>
      <c r="C2320" s="384"/>
      <c r="D2320" s="386"/>
      <c r="E2320" s="387"/>
      <c r="F2320" s="387"/>
      <c r="G2320" s="387"/>
    </row>
    <row r="2321" spans="1:7" s="352" customFormat="1" ht="25.5" x14ac:dyDescent="0.2">
      <c r="A2321" s="378" t="s">
        <v>5160</v>
      </c>
      <c r="B2321" s="379"/>
      <c r="C2321" s="378" t="s">
        <v>7517</v>
      </c>
      <c r="D2321" s="381" t="s">
        <v>46</v>
      </c>
      <c r="E2321" s="383">
        <v>30.54</v>
      </c>
      <c r="F2321" s="383">
        <v>18.059999999999999</v>
      </c>
      <c r="G2321" s="383">
        <v>48.6</v>
      </c>
    </row>
    <row r="2322" spans="1:7" s="352" customFormat="1" ht="25.5" x14ac:dyDescent="0.2">
      <c r="A2322" s="378" t="s">
        <v>5161</v>
      </c>
      <c r="B2322" s="379"/>
      <c r="C2322" s="378" t="s">
        <v>7518</v>
      </c>
      <c r="D2322" s="381" t="s">
        <v>46</v>
      </c>
      <c r="E2322" s="383">
        <v>38.380000000000003</v>
      </c>
      <c r="F2322" s="383">
        <v>21.74</v>
      </c>
      <c r="G2322" s="383">
        <v>60.12</v>
      </c>
    </row>
    <row r="2323" spans="1:7" s="352" customFormat="1" ht="25.5" x14ac:dyDescent="0.2">
      <c r="A2323" s="378" t="s">
        <v>5162</v>
      </c>
      <c r="B2323" s="379"/>
      <c r="C2323" s="378" t="s">
        <v>7519</v>
      </c>
      <c r="D2323" s="381" t="s">
        <v>46</v>
      </c>
      <c r="E2323" s="383">
        <v>44.28</v>
      </c>
      <c r="F2323" s="383">
        <v>30.1</v>
      </c>
      <c r="G2323" s="383">
        <v>74.38</v>
      </c>
    </row>
    <row r="2324" spans="1:7" s="352" customFormat="1" ht="25.5" x14ac:dyDescent="0.2">
      <c r="A2324" s="378" t="s">
        <v>5163</v>
      </c>
      <c r="B2324" s="379"/>
      <c r="C2324" s="378" t="s">
        <v>7520</v>
      </c>
      <c r="D2324" s="381" t="s">
        <v>46</v>
      </c>
      <c r="E2324" s="383">
        <v>82.53</v>
      </c>
      <c r="F2324" s="383">
        <v>36.11</v>
      </c>
      <c r="G2324" s="383">
        <v>118.64</v>
      </c>
    </row>
    <row r="2325" spans="1:7" s="352" customFormat="1" x14ac:dyDescent="0.2">
      <c r="A2325" s="384" t="s">
        <v>5164</v>
      </c>
      <c r="B2325" s="385" t="s">
        <v>1566</v>
      </c>
      <c r="C2325" s="384"/>
      <c r="D2325" s="386"/>
      <c r="E2325" s="387"/>
      <c r="F2325" s="387"/>
      <c r="G2325" s="387"/>
    </row>
    <row r="2326" spans="1:7" s="352" customFormat="1" ht="25.5" x14ac:dyDescent="0.2">
      <c r="A2326" s="378" t="s">
        <v>5165</v>
      </c>
      <c r="B2326" s="379"/>
      <c r="C2326" s="378" t="s">
        <v>7521</v>
      </c>
      <c r="D2326" s="381" t="s">
        <v>6</v>
      </c>
      <c r="E2326" s="383">
        <v>5.0199999999999996</v>
      </c>
      <c r="F2326" s="383">
        <v>3.32</v>
      </c>
      <c r="G2326" s="383">
        <v>8.34</v>
      </c>
    </row>
    <row r="2327" spans="1:7" s="352" customFormat="1" ht="25.5" x14ac:dyDescent="0.2">
      <c r="A2327" s="378" t="s">
        <v>7522</v>
      </c>
      <c r="B2327" s="379"/>
      <c r="C2327" s="378" t="s">
        <v>7523</v>
      </c>
      <c r="D2327" s="381" t="s">
        <v>6</v>
      </c>
      <c r="E2327" s="383">
        <v>3.49</v>
      </c>
      <c r="F2327" s="383">
        <v>3.32</v>
      </c>
      <c r="G2327" s="383">
        <v>6.81</v>
      </c>
    </row>
    <row r="2328" spans="1:7" s="352" customFormat="1" ht="25.5" x14ac:dyDescent="0.2">
      <c r="A2328" s="378" t="s">
        <v>5166</v>
      </c>
      <c r="B2328" s="379"/>
      <c r="C2328" s="378" t="s">
        <v>1567</v>
      </c>
      <c r="D2328" s="381" t="s">
        <v>6</v>
      </c>
      <c r="E2328" s="383">
        <v>5.6</v>
      </c>
      <c r="F2328" s="383">
        <v>3.32</v>
      </c>
      <c r="G2328" s="383">
        <v>8.92</v>
      </c>
    </row>
    <row r="2329" spans="1:7" s="352" customFormat="1" ht="25.5" x14ac:dyDescent="0.2">
      <c r="A2329" s="378" t="s">
        <v>5167</v>
      </c>
      <c r="B2329" s="379"/>
      <c r="C2329" s="378" t="s">
        <v>1568</v>
      </c>
      <c r="D2329" s="381" t="s">
        <v>6</v>
      </c>
      <c r="E2329" s="383">
        <v>7.57</v>
      </c>
      <c r="F2329" s="383">
        <v>3.32</v>
      </c>
      <c r="G2329" s="383">
        <v>10.89</v>
      </c>
    </row>
    <row r="2330" spans="1:7" s="352" customFormat="1" ht="25.5" x14ac:dyDescent="0.2">
      <c r="A2330" s="378" t="s">
        <v>5168</v>
      </c>
      <c r="B2330" s="379"/>
      <c r="C2330" s="378" t="s">
        <v>1569</v>
      </c>
      <c r="D2330" s="381" t="s">
        <v>6</v>
      </c>
      <c r="E2330" s="383">
        <v>7.69</v>
      </c>
      <c r="F2330" s="383">
        <v>3.32</v>
      </c>
      <c r="G2330" s="383">
        <v>11.01</v>
      </c>
    </row>
    <row r="2331" spans="1:7" s="352" customFormat="1" ht="25.5" x14ac:dyDescent="0.2">
      <c r="A2331" s="378" t="s">
        <v>5169</v>
      </c>
      <c r="B2331" s="379"/>
      <c r="C2331" s="378" t="s">
        <v>1570</v>
      </c>
      <c r="D2331" s="381" t="s">
        <v>6</v>
      </c>
      <c r="E2331" s="383">
        <v>8.5500000000000007</v>
      </c>
      <c r="F2331" s="383">
        <v>3.32</v>
      </c>
      <c r="G2331" s="383">
        <v>11.87</v>
      </c>
    </row>
    <row r="2332" spans="1:7" s="352" customFormat="1" ht="25.5" x14ac:dyDescent="0.2">
      <c r="A2332" s="378" t="s">
        <v>5170</v>
      </c>
      <c r="B2332" s="379"/>
      <c r="C2332" s="378" t="s">
        <v>1571</v>
      </c>
      <c r="D2332" s="381" t="s">
        <v>6</v>
      </c>
      <c r="E2332" s="383">
        <v>10.9</v>
      </c>
      <c r="F2332" s="383">
        <v>3.32</v>
      </c>
      <c r="G2332" s="383">
        <v>14.22</v>
      </c>
    </row>
    <row r="2333" spans="1:7" s="352" customFormat="1" ht="25.5" x14ac:dyDescent="0.2">
      <c r="A2333" s="378" t="s">
        <v>5171</v>
      </c>
      <c r="B2333" s="379"/>
      <c r="C2333" s="378" t="s">
        <v>1572</v>
      </c>
      <c r="D2333" s="381" t="s">
        <v>6</v>
      </c>
      <c r="E2333" s="383">
        <v>12.38</v>
      </c>
      <c r="F2333" s="383">
        <v>3.32</v>
      </c>
      <c r="G2333" s="383">
        <v>15.7</v>
      </c>
    </row>
    <row r="2334" spans="1:7" s="352" customFormat="1" x14ac:dyDescent="0.2">
      <c r="A2334" s="384" t="s">
        <v>5172</v>
      </c>
      <c r="B2334" s="385" t="s">
        <v>1573</v>
      </c>
      <c r="C2334" s="384"/>
      <c r="D2334" s="386"/>
      <c r="E2334" s="387"/>
      <c r="F2334" s="387"/>
      <c r="G2334" s="387"/>
    </row>
    <row r="2335" spans="1:7" s="352" customFormat="1" ht="25.5" x14ac:dyDescent="0.2">
      <c r="A2335" s="378" t="s">
        <v>5173</v>
      </c>
      <c r="B2335" s="379"/>
      <c r="C2335" s="378" t="s">
        <v>1574</v>
      </c>
      <c r="D2335" s="381" t="s">
        <v>6</v>
      </c>
      <c r="E2335" s="383">
        <v>0.63</v>
      </c>
      <c r="F2335" s="383">
        <v>2.65</v>
      </c>
      <c r="G2335" s="383">
        <v>3.28</v>
      </c>
    </row>
    <row r="2336" spans="1:7" s="352" customFormat="1" ht="25.5" x14ac:dyDescent="0.2">
      <c r="A2336" s="378" t="s">
        <v>5174</v>
      </c>
      <c r="B2336" s="379"/>
      <c r="C2336" s="378" t="s">
        <v>1575</v>
      </c>
      <c r="D2336" s="381" t="s">
        <v>6</v>
      </c>
      <c r="E2336" s="383">
        <v>3.63</v>
      </c>
      <c r="F2336" s="383">
        <v>4.97</v>
      </c>
      <c r="G2336" s="383">
        <v>8.6</v>
      </c>
    </row>
    <row r="2337" spans="1:7" s="352" customFormat="1" ht="25.5" x14ac:dyDescent="0.2">
      <c r="A2337" s="378" t="s">
        <v>5175</v>
      </c>
      <c r="B2337" s="379"/>
      <c r="C2337" s="378" t="s">
        <v>1576</v>
      </c>
      <c r="D2337" s="381" t="s">
        <v>6</v>
      </c>
      <c r="E2337" s="383">
        <v>4.97</v>
      </c>
      <c r="F2337" s="383">
        <v>4.97</v>
      </c>
      <c r="G2337" s="383">
        <v>9.94</v>
      </c>
    </row>
    <row r="2338" spans="1:7" s="352" customFormat="1" ht="25.5" x14ac:dyDescent="0.2">
      <c r="A2338" s="378" t="s">
        <v>5176</v>
      </c>
      <c r="B2338" s="379"/>
      <c r="C2338" s="378" t="s">
        <v>1577</v>
      </c>
      <c r="D2338" s="381" t="s">
        <v>6</v>
      </c>
      <c r="E2338" s="383">
        <v>4.6399999999999997</v>
      </c>
      <c r="F2338" s="383">
        <v>4.97</v>
      </c>
      <c r="G2338" s="383">
        <v>9.61</v>
      </c>
    </row>
    <row r="2339" spans="1:7" s="352" customFormat="1" ht="25.5" x14ac:dyDescent="0.2">
      <c r="A2339" s="378" t="s">
        <v>5177</v>
      </c>
      <c r="B2339" s="379"/>
      <c r="C2339" s="378" t="s">
        <v>1578</v>
      </c>
      <c r="D2339" s="381" t="s">
        <v>6</v>
      </c>
      <c r="E2339" s="383">
        <v>5.26</v>
      </c>
      <c r="F2339" s="383">
        <v>4.97</v>
      </c>
      <c r="G2339" s="383">
        <v>10.23</v>
      </c>
    </row>
    <row r="2340" spans="1:7" ht="25.5" x14ac:dyDescent="0.2">
      <c r="A2340" s="378" t="s">
        <v>5178</v>
      </c>
      <c r="B2340" s="379"/>
      <c r="C2340" s="378" t="s">
        <v>1579</v>
      </c>
      <c r="D2340" s="381" t="s">
        <v>6</v>
      </c>
      <c r="E2340" s="383">
        <v>7.04</v>
      </c>
      <c r="F2340" s="383">
        <v>4.97</v>
      </c>
      <c r="G2340" s="383">
        <v>12.01</v>
      </c>
    </row>
    <row r="2341" spans="1:7" ht="25.5" x14ac:dyDescent="0.2">
      <c r="A2341" s="378" t="s">
        <v>5179</v>
      </c>
      <c r="B2341" s="379"/>
      <c r="C2341" s="378" t="s">
        <v>1580</v>
      </c>
      <c r="D2341" s="381" t="s">
        <v>6</v>
      </c>
      <c r="E2341" s="383">
        <v>7.12</v>
      </c>
      <c r="F2341" s="383">
        <v>4.97</v>
      </c>
      <c r="G2341" s="383">
        <v>12.09</v>
      </c>
    </row>
    <row r="2342" spans="1:7" s="352" customFormat="1" ht="25.5" x14ac:dyDescent="0.2">
      <c r="A2342" s="378" t="s">
        <v>5180</v>
      </c>
      <c r="B2342" s="379"/>
      <c r="C2342" s="378" t="s">
        <v>1581</v>
      </c>
      <c r="D2342" s="381" t="s">
        <v>6</v>
      </c>
      <c r="E2342" s="383">
        <v>12.19</v>
      </c>
      <c r="F2342" s="383">
        <v>4.97</v>
      </c>
      <c r="G2342" s="383">
        <v>17.16</v>
      </c>
    </row>
    <row r="2343" spans="1:7" s="352" customFormat="1" ht="25.5" x14ac:dyDescent="0.2">
      <c r="A2343" s="378" t="s">
        <v>5181</v>
      </c>
      <c r="B2343" s="379"/>
      <c r="C2343" s="378" t="s">
        <v>1583</v>
      </c>
      <c r="D2343" s="381" t="s">
        <v>6</v>
      </c>
      <c r="E2343" s="383">
        <v>15.33</v>
      </c>
      <c r="F2343" s="383">
        <v>6.64</v>
      </c>
      <c r="G2343" s="383">
        <v>21.97</v>
      </c>
    </row>
    <row r="2344" spans="1:7" s="352" customFormat="1" ht="25.5" x14ac:dyDescent="0.2">
      <c r="A2344" s="378" t="s">
        <v>5182</v>
      </c>
      <c r="B2344" s="379"/>
      <c r="C2344" s="378" t="s">
        <v>1582</v>
      </c>
      <c r="D2344" s="381" t="s">
        <v>6</v>
      </c>
      <c r="E2344" s="383">
        <v>15.33</v>
      </c>
      <c r="F2344" s="383">
        <v>6.64</v>
      </c>
      <c r="G2344" s="383">
        <v>21.97</v>
      </c>
    </row>
    <row r="2345" spans="1:7" s="352" customFormat="1" ht="25.5" x14ac:dyDescent="0.2">
      <c r="A2345" s="378" t="s">
        <v>5183</v>
      </c>
      <c r="B2345" s="379"/>
      <c r="C2345" s="378" t="s">
        <v>1584</v>
      </c>
      <c r="D2345" s="381" t="s">
        <v>6</v>
      </c>
      <c r="E2345" s="383">
        <v>22.21</v>
      </c>
      <c r="F2345" s="383">
        <v>6.64</v>
      </c>
      <c r="G2345" s="383">
        <v>28.85</v>
      </c>
    </row>
    <row r="2346" spans="1:7" s="352" customFormat="1" ht="25.5" x14ac:dyDescent="0.2">
      <c r="A2346" s="378" t="s">
        <v>5184</v>
      </c>
      <c r="B2346" s="379"/>
      <c r="C2346" s="378" t="s">
        <v>1585</v>
      </c>
      <c r="D2346" s="381" t="s">
        <v>6</v>
      </c>
      <c r="E2346" s="383">
        <v>21.64</v>
      </c>
      <c r="F2346" s="383">
        <v>6.64</v>
      </c>
      <c r="G2346" s="383">
        <v>28.28</v>
      </c>
    </row>
    <row r="2347" spans="1:7" x14ac:dyDescent="0.2">
      <c r="A2347" s="384" t="s">
        <v>5185</v>
      </c>
      <c r="B2347" s="385" t="s">
        <v>1586</v>
      </c>
      <c r="C2347" s="384"/>
      <c r="D2347" s="386"/>
      <c r="E2347" s="387"/>
      <c r="F2347" s="387"/>
      <c r="G2347" s="387"/>
    </row>
    <row r="2348" spans="1:7" s="352" customFormat="1" ht="38.25" x14ac:dyDescent="0.2">
      <c r="A2348" s="378" t="s">
        <v>5186</v>
      </c>
      <c r="B2348" s="379"/>
      <c r="C2348" s="378" t="s">
        <v>1587</v>
      </c>
      <c r="D2348" s="381" t="s">
        <v>46</v>
      </c>
      <c r="E2348" s="383">
        <v>2.98</v>
      </c>
      <c r="F2348" s="383">
        <v>4.97</v>
      </c>
      <c r="G2348" s="383">
        <v>7.95</v>
      </c>
    </row>
    <row r="2349" spans="1:7" s="352" customFormat="1" ht="38.25" x14ac:dyDescent="0.2">
      <c r="A2349" s="378" t="s">
        <v>5187</v>
      </c>
      <c r="B2349" s="379"/>
      <c r="C2349" s="378" t="s">
        <v>1588</v>
      </c>
      <c r="D2349" s="381" t="s">
        <v>46</v>
      </c>
      <c r="E2349" s="383">
        <v>5.45</v>
      </c>
      <c r="F2349" s="383">
        <v>4.97</v>
      </c>
      <c r="G2349" s="383">
        <v>10.42</v>
      </c>
    </row>
    <row r="2350" spans="1:7" s="352" customFormat="1" ht="38.25" x14ac:dyDescent="0.2">
      <c r="A2350" s="378" t="s">
        <v>5188</v>
      </c>
      <c r="B2350" s="379"/>
      <c r="C2350" s="378" t="s">
        <v>1589</v>
      </c>
      <c r="D2350" s="381" t="s">
        <v>46</v>
      </c>
      <c r="E2350" s="383">
        <v>11.8</v>
      </c>
      <c r="F2350" s="383">
        <v>4.97</v>
      </c>
      <c r="G2350" s="383">
        <v>16.77</v>
      </c>
    </row>
    <row r="2351" spans="1:7" s="352" customFormat="1" ht="25.5" x14ac:dyDescent="0.2">
      <c r="A2351" s="378" t="s">
        <v>5189</v>
      </c>
      <c r="B2351" s="379"/>
      <c r="C2351" s="378" t="s">
        <v>1590</v>
      </c>
      <c r="D2351" s="381" t="s">
        <v>46</v>
      </c>
      <c r="E2351" s="383">
        <v>0.34</v>
      </c>
      <c r="F2351" s="383">
        <v>2.65</v>
      </c>
      <c r="G2351" s="383">
        <v>2.99</v>
      </c>
    </row>
    <row r="2352" spans="1:7" s="352" customFormat="1" x14ac:dyDescent="0.2">
      <c r="A2352" s="378" t="s">
        <v>5190</v>
      </c>
      <c r="B2352" s="379"/>
      <c r="C2352" s="378" t="s">
        <v>1591</v>
      </c>
      <c r="D2352" s="381" t="s">
        <v>46</v>
      </c>
      <c r="E2352" s="383">
        <v>1.38</v>
      </c>
      <c r="F2352" s="383">
        <v>9.9600000000000009</v>
      </c>
      <c r="G2352" s="383">
        <v>11.34</v>
      </c>
    </row>
    <row r="2353" spans="1:7" ht="38.25" x14ac:dyDescent="0.2">
      <c r="A2353" s="378" t="s">
        <v>5191</v>
      </c>
      <c r="B2353" s="379"/>
      <c r="C2353" s="378" t="s">
        <v>1592</v>
      </c>
      <c r="D2353" s="381" t="s">
        <v>46</v>
      </c>
      <c r="E2353" s="383">
        <v>2.75</v>
      </c>
      <c r="F2353" s="383">
        <v>3.98</v>
      </c>
      <c r="G2353" s="383">
        <v>6.73</v>
      </c>
    </row>
    <row r="2354" spans="1:7" s="352" customFormat="1" ht="25.5" x14ac:dyDescent="0.2">
      <c r="A2354" s="378" t="s">
        <v>5192</v>
      </c>
      <c r="B2354" s="379"/>
      <c r="C2354" s="378" t="s">
        <v>1593</v>
      </c>
      <c r="D2354" s="381" t="s">
        <v>46</v>
      </c>
      <c r="E2354" s="383">
        <v>1.91</v>
      </c>
      <c r="F2354" s="383">
        <v>3.32</v>
      </c>
      <c r="G2354" s="383">
        <v>5.23</v>
      </c>
    </row>
    <row r="2355" spans="1:7" s="352" customFormat="1" ht="38.25" x14ac:dyDescent="0.2">
      <c r="A2355" s="378" t="s">
        <v>5193</v>
      </c>
      <c r="B2355" s="379"/>
      <c r="C2355" s="378" t="s">
        <v>1594</v>
      </c>
      <c r="D2355" s="381" t="s">
        <v>46</v>
      </c>
      <c r="E2355" s="383">
        <v>6.05</v>
      </c>
      <c r="F2355" s="383">
        <v>4.3</v>
      </c>
      <c r="G2355" s="383">
        <v>10.35</v>
      </c>
    </row>
    <row r="2356" spans="1:7" s="352" customFormat="1" ht="38.25" x14ac:dyDescent="0.2">
      <c r="A2356" s="378" t="s">
        <v>5194</v>
      </c>
      <c r="B2356" s="379"/>
      <c r="C2356" s="378" t="s">
        <v>1595</v>
      </c>
      <c r="D2356" s="381" t="s">
        <v>46</v>
      </c>
      <c r="E2356" s="383">
        <v>13.63</v>
      </c>
      <c r="F2356" s="383">
        <v>5.3</v>
      </c>
      <c r="G2356" s="383">
        <v>18.93</v>
      </c>
    </row>
    <row r="2357" spans="1:7" s="352" customFormat="1" ht="38.25" x14ac:dyDescent="0.2">
      <c r="A2357" s="378" t="s">
        <v>5195</v>
      </c>
      <c r="B2357" s="379"/>
      <c r="C2357" s="378" t="s">
        <v>1596</v>
      </c>
      <c r="D2357" s="381" t="s">
        <v>46</v>
      </c>
      <c r="E2357" s="383">
        <v>24.91</v>
      </c>
      <c r="F2357" s="383">
        <v>6.97</v>
      </c>
      <c r="G2357" s="383">
        <v>31.88</v>
      </c>
    </row>
    <row r="2358" spans="1:7" s="352" customFormat="1" ht="38.25" x14ac:dyDescent="0.2">
      <c r="A2358" s="378" t="s">
        <v>5196</v>
      </c>
      <c r="B2358" s="379"/>
      <c r="C2358" s="378" t="s">
        <v>1597</v>
      </c>
      <c r="D2358" s="381" t="s">
        <v>46</v>
      </c>
      <c r="E2358" s="383">
        <v>4.57</v>
      </c>
      <c r="F2358" s="383">
        <v>3.98</v>
      </c>
      <c r="G2358" s="383">
        <v>8.5500000000000007</v>
      </c>
    </row>
    <row r="2359" spans="1:7" s="352" customFormat="1" ht="38.25" x14ac:dyDescent="0.2">
      <c r="A2359" s="378" t="s">
        <v>5197</v>
      </c>
      <c r="B2359" s="379"/>
      <c r="C2359" s="378" t="s">
        <v>1598</v>
      </c>
      <c r="D2359" s="381" t="s">
        <v>46</v>
      </c>
      <c r="E2359" s="383">
        <v>7.6</v>
      </c>
      <c r="F2359" s="383">
        <v>4.3</v>
      </c>
      <c r="G2359" s="383">
        <v>11.9</v>
      </c>
    </row>
    <row r="2360" spans="1:7" s="352" customFormat="1" ht="38.25" x14ac:dyDescent="0.2">
      <c r="A2360" s="378" t="s">
        <v>5198</v>
      </c>
      <c r="B2360" s="379"/>
      <c r="C2360" s="378" t="s">
        <v>1599</v>
      </c>
      <c r="D2360" s="381" t="s">
        <v>46</v>
      </c>
      <c r="E2360" s="383">
        <v>15.39</v>
      </c>
      <c r="F2360" s="383">
        <v>5.3</v>
      </c>
      <c r="G2360" s="383">
        <v>20.69</v>
      </c>
    </row>
    <row r="2361" spans="1:7" ht="38.25" x14ac:dyDescent="0.2">
      <c r="A2361" s="378" t="s">
        <v>5199</v>
      </c>
      <c r="B2361" s="379"/>
      <c r="C2361" s="378" t="s">
        <v>1600</v>
      </c>
      <c r="D2361" s="381" t="s">
        <v>46</v>
      </c>
      <c r="E2361" s="383">
        <v>4.88</v>
      </c>
      <c r="F2361" s="383">
        <v>3.98</v>
      </c>
      <c r="G2361" s="383">
        <v>8.86</v>
      </c>
    </row>
    <row r="2362" spans="1:7" s="352" customFormat="1" ht="38.25" x14ac:dyDescent="0.2">
      <c r="A2362" s="378" t="s">
        <v>5200</v>
      </c>
      <c r="B2362" s="379"/>
      <c r="C2362" s="378" t="s">
        <v>1601</v>
      </c>
      <c r="D2362" s="381" t="s">
        <v>46</v>
      </c>
      <c r="E2362" s="383">
        <v>7.44</v>
      </c>
      <c r="F2362" s="383">
        <v>4.3</v>
      </c>
      <c r="G2362" s="383">
        <v>11.74</v>
      </c>
    </row>
    <row r="2363" spans="1:7" ht="38.25" x14ac:dyDescent="0.2">
      <c r="A2363" s="378" t="s">
        <v>5201</v>
      </c>
      <c r="B2363" s="379"/>
      <c r="C2363" s="378" t="s">
        <v>1602</v>
      </c>
      <c r="D2363" s="381" t="s">
        <v>46</v>
      </c>
      <c r="E2363" s="383">
        <v>15.48</v>
      </c>
      <c r="F2363" s="383">
        <v>5.3</v>
      </c>
      <c r="G2363" s="383">
        <v>20.78</v>
      </c>
    </row>
    <row r="2364" spans="1:7" s="352" customFormat="1" x14ac:dyDescent="0.2">
      <c r="A2364" s="384" t="s">
        <v>5202</v>
      </c>
      <c r="B2364" s="385" t="s">
        <v>5203</v>
      </c>
      <c r="C2364" s="384"/>
      <c r="D2364" s="386"/>
      <c r="E2364" s="387"/>
      <c r="F2364" s="387"/>
      <c r="G2364" s="387"/>
    </row>
    <row r="2365" spans="1:7" s="352" customFormat="1" ht="38.25" x14ac:dyDescent="0.2">
      <c r="A2365" s="378" t="s">
        <v>5204</v>
      </c>
      <c r="B2365" s="379"/>
      <c r="C2365" s="378" t="s">
        <v>5205</v>
      </c>
      <c r="D2365" s="381" t="s">
        <v>46</v>
      </c>
      <c r="E2365" s="383">
        <v>2.72</v>
      </c>
      <c r="F2365" s="383">
        <v>3.32</v>
      </c>
      <c r="G2365" s="383">
        <v>6.04</v>
      </c>
    </row>
    <row r="2366" spans="1:7" s="352" customFormat="1" ht="38.25" x14ac:dyDescent="0.2">
      <c r="A2366" s="378" t="s">
        <v>5206</v>
      </c>
      <c r="B2366" s="379"/>
      <c r="C2366" s="378" t="s">
        <v>5207</v>
      </c>
      <c r="D2366" s="381" t="s">
        <v>46</v>
      </c>
      <c r="E2366" s="383">
        <v>3.42</v>
      </c>
      <c r="F2366" s="383">
        <v>3.32</v>
      </c>
      <c r="G2366" s="383">
        <v>6.74</v>
      </c>
    </row>
    <row r="2367" spans="1:7" s="352" customFormat="1" ht="38.25" x14ac:dyDescent="0.2">
      <c r="A2367" s="378" t="s">
        <v>5208</v>
      </c>
      <c r="B2367" s="379"/>
      <c r="C2367" s="378" t="s">
        <v>5209</v>
      </c>
      <c r="D2367" s="381" t="s">
        <v>46</v>
      </c>
      <c r="E2367" s="383">
        <v>3.46</v>
      </c>
      <c r="F2367" s="383">
        <v>3.32</v>
      </c>
      <c r="G2367" s="383">
        <v>6.78</v>
      </c>
    </row>
    <row r="2368" spans="1:7" x14ac:dyDescent="0.2">
      <c r="A2368" s="384" t="s">
        <v>5210</v>
      </c>
      <c r="B2368" s="385" t="s">
        <v>1603</v>
      </c>
      <c r="C2368" s="384"/>
      <c r="D2368" s="386"/>
      <c r="E2368" s="387"/>
      <c r="F2368" s="387"/>
      <c r="G2368" s="387"/>
    </row>
    <row r="2369" spans="1:7" s="352" customFormat="1" ht="25.5" x14ac:dyDescent="0.2">
      <c r="A2369" s="378" t="s">
        <v>5211</v>
      </c>
      <c r="B2369" s="379"/>
      <c r="C2369" s="378" t="s">
        <v>1604</v>
      </c>
      <c r="D2369" s="381" t="s">
        <v>46</v>
      </c>
      <c r="E2369" s="383">
        <v>5.98</v>
      </c>
      <c r="F2369" s="383">
        <v>4.76</v>
      </c>
      <c r="G2369" s="383">
        <v>10.74</v>
      </c>
    </row>
    <row r="2370" spans="1:7" s="352" customFormat="1" ht="25.5" x14ac:dyDescent="0.2">
      <c r="A2370" s="378" t="s">
        <v>5212</v>
      </c>
      <c r="B2370" s="379"/>
      <c r="C2370" s="378" t="s">
        <v>1605</v>
      </c>
      <c r="D2370" s="381" t="s">
        <v>46</v>
      </c>
      <c r="E2370" s="383">
        <v>2.36</v>
      </c>
      <c r="F2370" s="383">
        <v>4.76</v>
      </c>
      <c r="G2370" s="383">
        <v>7.12</v>
      </c>
    </row>
    <row r="2371" spans="1:7" s="352" customFormat="1" x14ac:dyDescent="0.2">
      <c r="A2371" s="384" t="s">
        <v>5213</v>
      </c>
      <c r="B2371" s="385" t="s">
        <v>1606</v>
      </c>
      <c r="C2371" s="384"/>
      <c r="D2371" s="386"/>
      <c r="E2371" s="387"/>
      <c r="F2371" s="387"/>
      <c r="G2371" s="387"/>
    </row>
    <row r="2372" spans="1:7" s="352" customFormat="1" ht="25.5" x14ac:dyDescent="0.2">
      <c r="A2372" s="378" t="s">
        <v>5214</v>
      </c>
      <c r="B2372" s="379"/>
      <c r="C2372" s="378" t="s">
        <v>1607</v>
      </c>
      <c r="D2372" s="381" t="s">
        <v>46</v>
      </c>
      <c r="E2372" s="383">
        <v>2.4300000000000002</v>
      </c>
      <c r="F2372" s="383">
        <v>4.76</v>
      </c>
      <c r="G2372" s="383">
        <v>7.19</v>
      </c>
    </row>
    <row r="2373" spans="1:7" s="352" customFormat="1" ht="25.5" x14ac:dyDescent="0.2">
      <c r="A2373" s="378" t="s">
        <v>5215</v>
      </c>
      <c r="B2373" s="379"/>
      <c r="C2373" s="378" t="s">
        <v>1608</v>
      </c>
      <c r="D2373" s="381" t="s">
        <v>46</v>
      </c>
      <c r="E2373" s="383">
        <v>4.8600000000000003</v>
      </c>
      <c r="F2373" s="383">
        <v>4.76</v>
      </c>
      <c r="G2373" s="383">
        <v>9.6199999999999992</v>
      </c>
    </row>
    <row r="2374" spans="1:7" s="352" customFormat="1" x14ac:dyDescent="0.2">
      <c r="A2374" s="384" t="s">
        <v>5216</v>
      </c>
      <c r="B2374" s="385" t="s">
        <v>1609</v>
      </c>
      <c r="C2374" s="384"/>
      <c r="D2374" s="386"/>
      <c r="E2374" s="387"/>
      <c r="F2374" s="387"/>
      <c r="G2374" s="387"/>
    </row>
    <row r="2375" spans="1:7" s="352" customFormat="1" x14ac:dyDescent="0.2">
      <c r="A2375" s="378" t="s">
        <v>5217</v>
      </c>
      <c r="B2375" s="379"/>
      <c r="C2375" s="378" t="s">
        <v>1614</v>
      </c>
      <c r="D2375" s="381" t="s">
        <v>46</v>
      </c>
      <c r="E2375" s="383">
        <v>1.42</v>
      </c>
      <c r="F2375" s="383">
        <v>3.65</v>
      </c>
      <c r="G2375" s="383">
        <v>5.07</v>
      </c>
    </row>
    <row r="2376" spans="1:7" s="352" customFormat="1" x14ac:dyDescent="0.2">
      <c r="A2376" s="378" t="s">
        <v>5218</v>
      </c>
      <c r="B2376" s="379"/>
      <c r="C2376" s="378" t="s">
        <v>1613</v>
      </c>
      <c r="D2376" s="381" t="s">
        <v>46</v>
      </c>
      <c r="E2376" s="383">
        <v>7.48</v>
      </c>
      <c r="F2376" s="383">
        <v>3.65</v>
      </c>
      <c r="G2376" s="383">
        <v>11.13</v>
      </c>
    </row>
    <row r="2377" spans="1:7" x14ac:dyDescent="0.2">
      <c r="A2377" s="378" t="s">
        <v>5219</v>
      </c>
      <c r="B2377" s="379"/>
      <c r="C2377" s="378" t="s">
        <v>1610</v>
      </c>
      <c r="D2377" s="381" t="s">
        <v>46</v>
      </c>
      <c r="E2377" s="383">
        <v>2.87</v>
      </c>
      <c r="F2377" s="383">
        <v>2.81</v>
      </c>
      <c r="G2377" s="383">
        <v>5.68</v>
      </c>
    </row>
    <row r="2378" spans="1:7" s="352" customFormat="1" x14ac:dyDescent="0.2">
      <c r="A2378" s="378" t="s">
        <v>5220</v>
      </c>
      <c r="B2378" s="379"/>
      <c r="C2378" s="378" t="s">
        <v>1615</v>
      </c>
      <c r="D2378" s="381" t="s">
        <v>46</v>
      </c>
      <c r="E2378" s="383">
        <v>1.94</v>
      </c>
      <c r="F2378" s="383">
        <v>3.65</v>
      </c>
      <c r="G2378" s="383">
        <v>5.59</v>
      </c>
    </row>
    <row r="2379" spans="1:7" s="352" customFormat="1" x14ac:dyDescent="0.2">
      <c r="A2379" s="378" t="s">
        <v>5221</v>
      </c>
      <c r="B2379" s="379"/>
      <c r="C2379" s="378" t="s">
        <v>1611</v>
      </c>
      <c r="D2379" s="381" t="s">
        <v>46</v>
      </c>
      <c r="E2379" s="383">
        <v>1.7</v>
      </c>
      <c r="F2379" s="383">
        <v>2.81</v>
      </c>
      <c r="G2379" s="383">
        <v>4.51</v>
      </c>
    </row>
    <row r="2380" spans="1:7" s="352" customFormat="1" ht="25.5" x14ac:dyDescent="0.2">
      <c r="A2380" s="378" t="s">
        <v>5222</v>
      </c>
      <c r="B2380" s="379"/>
      <c r="C2380" s="378" t="s">
        <v>1616</v>
      </c>
      <c r="D2380" s="381" t="s">
        <v>46</v>
      </c>
      <c r="E2380" s="383">
        <v>10.94</v>
      </c>
      <c r="F2380" s="383">
        <v>3.65</v>
      </c>
      <c r="G2380" s="383">
        <v>14.59</v>
      </c>
    </row>
    <row r="2381" spans="1:7" s="352" customFormat="1" ht="25.5" x14ac:dyDescent="0.2">
      <c r="A2381" s="378" t="s">
        <v>5223</v>
      </c>
      <c r="B2381" s="379"/>
      <c r="C2381" s="378" t="s">
        <v>1612</v>
      </c>
      <c r="D2381" s="381" t="s">
        <v>46</v>
      </c>
      <c r="E2381" s="383">
        <v>2.46</v>
      </c>
      <c r="F2381" s="383">
        <v>3.65</v>
      </c>
      <c r="G2381" s="383">
        <v>6.11</v>
      </c>
    </row>
    <row r="2382" spans="1:7" s="352" customFormat="1" x14ac:dyDescent="0.2">
      <c r="A2382" s="384" t="s">
        <v>5224</v>
      </c>
      <c r="B2382" s="385" t="s">
        <v>5225</v>
      </c>
      <c r="C2382" s="384"/>
      <c r="D2382" s="386"/>
      <c r="E2382" s="387"/>
      <c r="F2382" s="387"/>
      <c r="G2382" s="387"/>
    </row>
    <row r="2383" spans="1:7" s="352" customFormat="1" x14ac:dyDescent="0.2">
      <c r="A2383" s="378" t="s">
        <v>7524</v>
      </c>
      <c r="B2383" s="379"/>
      <c r="C2383" s="378" t="s">
        <v>1618</v>
      </c>
      <c r="D2383" s="381" t="s">
        <v>6</v>
      </c>
      <c r="E2383" s="383">
        <v>5.6</v>
      </c>
      <c r="F2383" s="383">
        <v>5.53</v>
      </c>
      <c r="G2383" s="383">
        <v>11.13</v>
      </c>
    </row>
    <row r="2384" spans="1:7" s="352" customFormat="1" ht="25.5" x14ac:dyDescent="0.2">
      <c r="A2384" s="378" t="s">
        <v>5226</v>
      </c>
      <c r="B2384" s="379"/>
      <c r="C2384" s="378" t="s">
        <v>1617</v>
      </c>
      <c r="D2384" s="381" t="s">
        <v>46</v>
      </c>
      <c r="E2384" s="383">
        <v>0</v>
      </c>
      <c r="F2384" s="383">
        <v>4.76</v>
      </c>
      <c r="G2384" s="383">
        <v>4.76</v>
      </c>
    </row>
    <row r="2385" spans="1:7" s="352" customFormat="1" ht="25.5" x14ac:dyDescent="0.2">
      <c r="A2385" s="378" t="s">
        <v>5227</v>
      </c>
      <c r="B2385" s="379"/>
      <c r="C2385" s="378" t="s">
        <v>1619</v>
      </c>
      <c r="D2385" s="381" t="s">
        <v>46</v>
      </c>
      <c r="E2385" s="383">
        <v>0</v>
      </c>
      <c r="F2385" s="383">
        <v>9.51</v>
      </c>
      <c r="G2385" s="383">
        <v>9.51</v>
      </c>
    </row>
    <row r="2386" spans="1:7" s="352" customFormat="1" x14ac:dyDescent="0.2">
      <c r="A2386" s="384" t="s">
        <v>5228</v>
      </c>
      <c r="B2386" s="385" t="s">
        <v>5229</v>
      </c>
      <c r="C2386" s="384"/>
      <c r="D2386" s="386"/>
      <c r="E2386" s="387"/>
      <c r="F2386" s="387"/>
      <c r="G2386" s="387"/>
    </row>
    <row r="2387" spans="1:7" s="352" customFormat="1" ht="25.5" x14ac:dyDescent="0.2">
      <c r="A2387" s="378" t="s">
        <v>5230</v>
      </c>
      <c r="B2387" s="379"/>
      <c r="C2387" s="378" t="s">
        <v>5231</v>
      </c>
      <c r="D2387" s="381" t="s">
        <v>46</v>
      </c>
      <c r="E2387" s="383">
        <v>0.92</v>
      </c>
      <c r="F2387" s="383">
        <v>0.66</v>
      </c>
      <c r="G2387" s="383">
        <v>1.58</v>
      </c>
    </row>
    <row r="2388" spans="1:7" s="352" customFormat="1" ht="25.5" x14ac:dyDescent="0.2">
      <c r="A2388" s="378" t="s">
        <v>5232</v>
      </c>
      <c r="B2388" s="379"/>
      <c r="C2388" s="378" t="s">
        <v>5233</v>
      </c>
      <c r="D2388" s="381" t="s">
        <v>46</v>
      </c>
      <c r="E2388" s="383">
        <v>1.36</v>
      </c>
      <c r="F2388" s="383">
        <v>0.66</v>
      </c>
      <c r="G2388" s="383">
        <v>2.02</v>
      </c>
    </row>
    <row r="2389" spans="1:7" s="352" customFormat="1" ht="25.5" x14ac:dyDescent="0.2">
      <c r="A2389" s="378" t="s">
        <v>5234</v>
      </c>
      <c r="B2389" s="379"/>
      <c r="C2389" s="378" t="s">
        <v>5235</v>
      </c>
      <c r="D2389" s="381" t="s">
        <v>46</v>
      </c>
      <c r="E2389" s="383">
        <v>2.13</v>
      </c>
      <c r="F2389" s="383">
        <v>0.66</v>
      </c>
      <c r="G2389" s="383">
        <v>2.79</v>
      </c>
    </row>
    <row r="2390" spans="1:7" ht="25.5" x14ac:dyDescent="0.2">
      <c r="A2390" s="378" t="s">
        <v>5236</v>
      </c>
      <c r="B2390" s="379"/>
      <c r="C2390" s="378" t="s">
        <v>5237</v>
      </c>
      <c r="D2390" s="381" t="s">
        <v>46</v>
      </c>
      <c r="E2390" s="383">
        <v>2.93</v>
      </c>
      <c r="F2390" s="383">
        <v>0.66</v>
      </c>
      <c r="G2390" s="383">
        <v>3.59</v>
      </c>
    </row>
    <row r="2391" spans="1:7" s="352" customFormat="1" ht="25.5" x14ac:dyDescent="0.2">
      <c r="A2391" s="378" t="s">
        <v>5238</v>
      </c>
      <c r="B2391" s="379"/>
      <c r="C2391" s="378" t="s">
        <v>5239</v>
      </c>
      <c r="D2391" s="381" t="s">
        <v>46</v>
      </c>
      <c r="E2391" s="383">
        <v>4.2699999999999996</v>
      </c>
      <c r="F2391" s="383">
        <v>2.65</v>
      </c>
      <c r="G2391" s="383">
        <v>6.92</v>
      </c>
    </row>
    <row r="2392" spans="1:7" s="352" customFormat="1" ht="25.5" x14ac:dyDescent="0.2">
      <c r="A2392" s="378" t="s">
        <v>5240</v>
      </c>
      <c r="B2392" s="379"/>
      <c r="C2392" s="378" t="s">
        <v>5241</v>
      </c>
      <c r="D2392" s="381" t="s">
        <v>46</v>
      </c>
      <c r="E2392" s="383">
        <v>6.51</v>
      </c>
      <c r="F2392" s="383">
        <v>2.99</v>
      </c>
      <c r="G2392" s="383">
        <v>9.5</v>
      </c>
    </row>
    <row r="2393" spans="1:7" s="352" customFormat="1" ht="25.5" x14ac:dyDescent="0.2">
      <c r="A2393" s="378" t="s">
        <v>5242</v>
      </c>
      <c r="B2393" s="379"/>
      <c r="C2393" s="378" t="s">
        <v>5243</v>
      </c>
      <c r="D2393" s="381" t="s">
        <v>46</v>
      </c>
      <c r="E2393" s="383">
        <v>10.15</v>
      </c>
      <c r="F2393" s="383">
        <v>3.32</v>
      </c>
      <c r="G2393" s="383">
        <v>13.47</v>
      </c>
    </row>
    <row r="2394" spans="1:7" s="352" customFormat="1" ht="25.5" x14ac:dyDescent="0.2">
      <c r="A2394" s="378" t="s">
        <v>5244</v>
      </c>
      <c r="B2394" s="379"/>
      <c r="C2394" s="378" t="s">
        <v>5245</v>
      </c>
      <c r="D2394" s="381" t="s">
        <v>46</v>
      </c>
      <c r="E2394" s="383">
        <v>13.99</v>
      </c>
      <c r="F2394" s="383">
        <v>4.97</v>
      </c>
      <c r="G2394" s="383">
        <v>18.96</v>
      </c>
    </row>
    <row r="2395" spans="1:7" s="352" customFormat="1" ht="25.5" x14ac:dyDescent="0.2">
      <c r="A2395" s="378" t="s">
        <v>5246</v>
      </c>
      <c r="B2395" s="379"/>
      <c r="C2395" s="378" t="s">
        <v>5247</v>
      </c>
      <c r="D2395" s="381" t="s">
        <v>46</v>
      </c>
      <c r="E2395" s="383">
        <v>19.739999999999998</v>
      </c>
      <c r="F2395" s="383">
        <v>6.64</v>
      </c>
      <c r="G2395" s="383">
        <v>26.38</v>
      </c>
    </row>
    <row r="2396" spans="1:7" s="352" customFormat="1" ht="25.5" x14ac:dyDescent="0.2">
      <c r="A2396" s="378" t="s">
        <v>5248</v>
      </c>
      <c r="B2396" s="379"/>
      <c r="C2396" s="378" t="s">
        <v>5249</v>
      </c>
      <c r="D2396" s="381" t="s">
        <v>46</v>
      </c>
      <c r="E2396" s="383">
        <v>28.47</v>
      </c>
      <c r="F2396" s="383">
        <v>8.3000000000000007</v>
      </c>
      <c r="G2396" s="383">
        <v>36.770000000000003</v>
      </c>
    </row>
    <row r="2397" spans="1:7" s="352" customFormat="1" ht="25.5" x14ac:dyDescent="0.2">
      <c r="A2397" s="378" t="s">
        <v>5250</v>
      </c>
      <c r="B2397" s="379"/>
      <c r="C2397" s="378" t="s">
        <v>5251</v>
      </c>
      <c r="D2397" s="381" t="s">
        <v>46</v>
      </c>
      <c r="E2397" s="383">
        <v>37.08</v>
      </c>
      <c r="F2397" s="383">
        <v>9.9600000000000009</v>
      </c>
      <c r="G2397" s="383">
        <v>47.04</v>
      </c>
    </row>
    <row r="2398" spans="1:7" s="352" customFormat="1" ht="25.5" x14ac:dyDescent="0.2">
      <c r="A2398" s="378" t="s">
        <v>5252</v>
      </c>
      <c r="B2398" s="379"/>
      <c r="C2398" s="378" t="s">
        <v>5253</v>
      </c>
      <c r="D2398" s="381" t="s">
        <v>46</v>
      </c>
      <c r="E2398" s="383">
        <v>46.93</v>
      </c>
      <c r="F2398" s="383">
        <v>11.62</v>
      </c>
      <c r="G2398" s="383">
        <v>58.55</v>
      </c>
    </row>
    <row r="2399" spans="1:7" s="352" customFormat="1" ht="25.5" x14ac:dyDescent="0.2">
      <c r="A2399" s="378" t="s">
        <v>7202</v>
      </c>
      <c r="B2399" s="379"/>
      <c r="C2399" s="378" t="s">
        <v>7203</v>
      </c>
      <c r="D2399" s="381" t="s">
        <v>46</v>
      </c>
      <c r="E2399" s="383">
        <v>58.92</v>
      </c>
      <c r="F2399" s="383">
        <v>11.62</v>
      </c>
      <c r="G2399" s="383">
        <v>70.540000000000006</v>
      </c>
    </row>
    <row r="2400" spans="1:7" s="352" customFormat="1" ht="25.5" x14ac:dyDescent="0.2">
      <c r="A2400" s="378" t="s">
        <v>5254</v>
      </c>
      <c r="B2400" s="379"/>
      <c r="C2400" s="378" t="s">
        <v>5255</v>
      </c>
      <c r="D2400" s="381" t="s">
        <v>46</v>
      </c>
      <c r="E2400" s="383">
        <v>71.239999999999995</v>
      </c>
      <c r="F2400" s="383">
        <v>13.27</v>
      </c>
      <c r="G2400" s="383">
        <v>84.51</v>
      </c>
    </row>
    <row r="2401" spans="1:7" s="352" customFormat="1" ht="25.5" x14ac:dyDescent="0.2">
      <c r="A2401" s="378" t="s">
        <v>5256</v>
      </c>
      <c r="B2401" s="379"/>
      <c r="C2401" s="378" t="s">
        <v>5257</v>
      </c>
      <c r="D2401" s="381" t="s">
        <v>46</v>
      </c>
      <c r="E2401" s="383">
        <v>93.96</v>
      </c>
      <c r="F2401" s="383">
        <v>14.93</v>
      </c>
      <c r="G2401" s="383">
        <v>108.89</v>
      </c>
    </row>
    <row r="2402" spans="1:7" s="352" customFormat="1" ht="25.5" x14ac:dyDescent="0.2">
      <c r="A2402" s="378" t="s">
        <v>5258</v>
      </c>
      <c r="B2402" s="379"/>
      <c r="C2402" s="378" t="s">
        <v>5259</v>
      </c>
      <c r="D2402" s="381" t="s">
        <v>46</v>
      </c>
      <c r="E2402" s="383">
        <v>2.91</v>
      </c>
      <c r="F2402" s="383">
        <v>1.33</v>
      </c>
      <c r="G2402" s="383">
        <v>4.24</v>
      </c>
    </row>
    <row r="2403" spans="1:7" s="352" customFormat="1" ht="25.5" x14ac:dyDescent="0.2">
      <c r="A2403" s="378" t="s">
        <v>5260</v>
      </c>
      <c r="B2403" s="379"/>
      <c r="C2403" s="378" t="s">
        <v>5261</v>
      </c>
      <c r="D2403" s="381" t="s">
        <v>46</v>
      </c>
      <c r="E2403" s="383">
        <v>2.5</v>
      </c>
      <c r="F2403" s="383">
        <v>0.66</v>
      </c>
      <c r="G2403" s="383">
        <v>3.16</v>
      </c>
    </row>
    <row r="2404" spans="1:7" s="352" customFormat="1" ht="25.5" x14ac:dyDescent="0.2">
      <c r="A2404" s="378" t="s">
        <v>5262</v>
      </c>
      <c r="B2404" s="379"/>
      <c r="C2404" s="378" t="s">
        <v>5263</v>
      </c>
      <c r="D2404" s="381" t="s">
        <v>46</v>
      </c>
      <c r="E2404" s="383">
        <v>3.74</v>
      </c>
      <c r="F2404" s="383">
        <v>1.65</v>
      </c>
      <c r="G2404" s="383">
        <v>5.39</v>
      </c>
    </row>
    <row r="2405" spans="1:7" s="352" customFormat="1" ht="25.5" x14ac:dyDescent="0.2">
      <c r="A2405" s="378" t="s">
        <v>5264</v>
      </c>
      <c r="B2405" s="379"/>
      <c r="C2405" s="378" t="s">
        <v>5265</v>
      </c>
      <c r="D2405" s="381" t="s">
        <v>46</v>
      </c>
      <c r="E2405" s="383">
        <v>13.55</v>
      </c>
      <c r="F2405" s="383">
        <v>3.32</v>
      </c>
      <c r="G2405" s="383">
        <v>16.87</v>
      </c>
    </row>
    <row r="2406" spans="1:7" s="352" customFormat="1" ht="25.5" x14ac:dyDescent="0.2">
      <c r="A2406" s="378" t="s">
        <v>5266</v>
      </c>
      <c r="B2406" s="379"/>
      <c r="C2406" s="378" t="s">
        <v>5267</v>
      </c>
      <c r="D2406" s="381" t="s">
        <v>46</v>
      </c>
      <c r="E2406" s="383">
        <v>33.950000000000003</v>
      </c>
      <c r="F2406" s="383">
        <v>9.9600000000000009</v>
      </c>
      <c r="G2406" s="383">
        <v>43.91</v>
      </c>
    </row>
    <row r="2407" spans="1:7" ht="25.5" x14ac:dyDescent="0.2">
      <c r="A2407" s="378" t="s">
        <v>5268</v>
      </c>
      <c r="B2407" s="379"/>
      <c r="C2407" s="378" t="s">
        <v>5269</v>
      </c>
      <c r="D2407" s="381" t="s">
        <v>46</v>
      </c>
      <c r="E2407" s="383">
        <v>46.67</v>
      </c>
      <c r="F2407" s="383">
        <v>13.27</v>
      </c>
      <c r="G2407" s="383">
        <v>59.94</v>
      </c>
    </row>
    <row r="2408" spans="1:7" s="352" customFormat="1" ht="25.5" x14ac:dyDescent="0.2">
      <c r="A2408" s="378" t="s">
        <v>5270</v>
      </c>
      <c r="B2408" s="379"/>
      <c r="C2408" s="378" t="s">
        <v>5271</v>
      </c>
      <c r="D2408" s="381" t="s">
        <v>46</v>
      </c>
      <c r="E2408" s="383">
        <v>19.37</v>
      </c>
      <c r="F2408" s="383">
        <v>4.3</v>
      </c>
      <c r="G2408" s="383">
        <v>23.67</v>
      </c>
    </row>
    <row r="2409" spans="1:7" s="352" customFormat="1" x14ac:dyDescent="0.2">
      <c r="A2409" s="384" t="s">
        <v>5272</v>
      </c>
      <c r="B2409" s="385" t="s">
        <v>5273</v>
      </c>
      <c r="C2409" s="384"/>
      <c r="D2409" s="386"/>
      <c r="E2409" s="387"/>
      <c r="F2409" s="387"/>
      <c r="G2409" s="387"/>
    </row>
    <row r="2410" spans="1:7" s="352" customFormat="1" ht="25.5" x14ac:dyDescent="0.2">
      <c r="A2410" s="378" t="s">
        <v>5274</v>
      </c>
      <c r="B2410" s="379"/>
      <c r="C2410" s="378" t="s">
        <v>8319</v>
      </c>
      <c r="D2410" s="381" t="s">
        <v>46</v>
      </c>
      <c r="E2410" s="383">
        <v>2.6</v>
      </c>
      <c r="F2410" s="383">
        <v>3.98</v>
      </c>
      <c r="G2410" s="383">
        <v>6.58</v>
      </c>
    </row>
    <row r="2411" spans="1:7" ht="25.5" x14ac:dyDescent="0.2">
      <c r="A2411" s="378" t="s">
        <v>5275</v>
      </c>
      <c r="B2411" s="379"/>
      <c r="C2411" s="378" t="s">
        <v>8320</v>
      </c>
      <c r="D2411" s="381" t="s">
        <v>46</v>
      </c>
      <c r="E2411" s="383">
        <v>4.07</v>
      </c>
      <c r="F2411" s="383">
        <v>4.97</v>
      </c>
      <c r="G2411" s="383">
        <v>9.0399999999999991</v>
      </c>
    </row>
    <row r="2412" spans="1:7" s="352" customFormat="1" ht="25.5" x14ac:dyDescent="0.2">
      <c r="A2412" s="378" t="s">
        <v>5276</v>
      </c>
      <c r="B2412" s="379"/>
      <c r="C2412" s="378" t="s">
        <v>8321</v>
      </c>
      <c r="D2412" s="381" t="s">
        <v>46</v>
      </c>
      <c r="E2412" s="383">
        <v>6.45</v>
      </c>
      <c r="F2412" s="383">
        <v>5.98</v>
      </c>
      <c r="G2412" s="383">
        <v>12.43</v>
      </c>
    </row>
    <row r="2413" spans="1:7" s="352" customFormat="1" ht="25.5" x14ac:dyDescent="0.2">
      <c r="A2413" s="378" t="s">
        <v>5277</v>
      </c>
      <c r="B2413" s="379"/>
      <c r="C2413" s="378" t="s">
        <v>8322</v>
      </c>
      <c r="D2413" s="381" t="s">
        <v>46</v>
      </c>
      <c r="E2413" s="383">
        <v>9.2200000000000006</v>
      </c>
      <c r="F2413" s="383">
        <v>6.97</v>
      </c>
      <c r="G2413" s="383">
        <v>16.190000000000001</v>
      </c>
    </row>
    <row r="2414" spans="1:7" ht="25.5" x14ac:dyDescent="0.2">
      <c r="A2414" s="378" t="s">
        <v>5278</v>
      </c>
      <c r="B2414" s="379"/>
      <c r="C2414" s="378" t="s">
        <v>8323</v>
      </c>
      <c r="D2414" s="381" t="s">
        <v>46</v>
      </c>
      <c r="E2414" s="383">
        <v>8.44</v>
      </c>
      <c r="F2414" s="383">
        <v>3.98</v>
      </c>
      <c r="G2414" s="383">
        <v>12.42</v>
      </c>
    </row>
    <row r="2415" spans="1:7" s="352" customFormat="1" ht="25.5" x14ac:dyDescent="0.2">
      <c r="A2415" s="378" t="s">
        <v>5279</v>
      </c>
      <c r="B2415" s="379"/>
      <c r="C2415" s="378" t="s">
        <v>8324</v>
      </c>
      <c r="D2415" s="381" t="s">
        <v>46</v>
      </c>
      <c r="E2415" s="383">
        <v>12.5</v>
      </c>
      <c r="F2415" s="383">
        <v>9.2899999999999991</v>
      </c>
      <c r="G2415" s="383">
        <v>21.79</v>
      </c>
    </row>
    <row r="2416" spans="1:7" s="352" customFormat="1" x14ac:dyDescent="0.2">
      <c r="A2416" s="384" t="s">
        <v>5280</v>
      </c>
      <c r="B2416" s="385" t="s">
        <v>5281</v>
      </c>
      <c r="C2416" s="384"/>
      <c r="D2416" s="386"/>
      <c r="E2416" s="387"/>
      <c r="F2416" s="387"/>
      <c r="G2416" s="387"/>
    </row>
    <row r="2417" spans="1:7" ht="25.5" x14ac:dyDescent="0.2">
      <c r="A2417" s="378" t="s">
        <v>5282</v>
      </c>
      <c r="B2417" s="379"/>
      <c r="C2417" s="378" t="s">
        <v>5283</v>
      </c>
      <c r="D2417" s="381" t="s">
        <v>46</v>
      </c>
      <c r="E2417" s="383">
        <v>34</v>
      </c>
      <c r="F2417" s="383">
        <v>1</v>
      </c>
      <c r="G2417" s="383">
        <v>35</v>
      </c>
    </row>
    <row r="2418" spans="1:7" s="352" customFormat="1" ht="25.5" x14ac:dyDescent="0.2">
      <c r="A2418" s="378" t="s">
        <v>5284</v>
      </c>
      <c r="B2418" s="379"/>
      <c r="C2418" s="378" t="s">
        <v>5285</v>
      </c>
      <c r="D2418" s="381" t="s">
        <v>46</v>
      </c>
      <c r="E2418" s="383">
        <v>38.270000000000003</v>
      </c>
      <c r="F2418" s="383">
        <v>1</v>
      </c>
      <c r="G2418" s="383">
        <v>39.270000000000003</v>
      </c>
    </row>
    <row r="2419" spans="1:7" s="352" customFormat="1" x14ac:dyDescent="0.2">
      <c r="A2419" s="384" t="s">
        <v>5286</v>
      </c>
      <c r="B2419" s="385" t="s">
        <v>5287</v>
      </c>
      <c r="C2419" s="384"/>
      <c r="D2419" s="386"/>
      <c r="E2419" s="387"/>
      <c r="F2419" s="387"/>
      <c r="G2419" s="387"/>
    </row>
    <row r="2420" spans="1:7" s="352" customFormat="1" ht="38.25" x14ac:dyDescent="0.2">
      <c r="A2420" s="378" t="s">
        <v>5288</v>
      </c>
      <c r="B2420" s="379"/>
      <c r="C2420" s="378" t="s">
        <v>5289</v>
      </c>
      <c r="D2420" s="381" t="s">
        <v>46</v>
      </c>
      <c r="E2420" s="383">
        <v>1.43</v>
      </c>
      <c r="F2420" s="383">
        <v>1.33</v>
      </c>
      <c r="G2420" s="383">
        <v>2.76</v>
      </c>
    </row>
    <row r="2421" spans="1:7" s="352" customFormat="1" ht="38.25" x14ac:dyDescent="0.2">
      <c r="A2421" s="378" t="s">
        <v>5290</v>
      </c>
      <c r="B2421" s="379"/>
      <c r="C2421" s="378" t="s">
        <v>5291</v>
      </c>
      <c r="D2421" s="381" t="s">
        <v>46</v>
      </c>
      <c r="E2421" s="383">
        <v>1.89</v>
      </c>
      <c r="F2421" s="383">
        <v>1.65</v>
      </c>
      <c r="G2421" s="383">
        <v>3.54</v>
      </c>
    </row>
    <row r="2422" spans="1:7" s="352" customFormat="1" ht="38.25" x14ac:dyDescent="0.2">
      <c r="A2422" s="378" t="s">
        <v>5292</v>
      </c>
      <c r="B2422" s="379"/>
      <c r="C2422" s="378" t="s">
        <v>5293</v>
      </c>
      <c r="D2422" s="381" t="s">
        <v>46</v>
      </c>
      <c r="E2422" s="383">
        <v>2.52</v>
      </c>
      <c r="F2422" s="383">
        <v>1.99</v>
      </c>
      <c r="G2422" s="383">
        <v>4.51</v>
      </c>
    </row>
    <row r="2423" spans="1:7" s="352" customFormat="1" ht="38.25" x14ac:dyDescent="0.2">
      <c r="A2423" s="378" t="s">
        <v>5294</v>
      </c>
      <c r="B2423" s="379"/>
      <c r="C2423" s="378" t="s">
        <v>5295</v>
      </c>
      <c r="D2423" s="381" t="s">
        <v>46</v>
      </c>
      <c r="E2423" s="383">
        <v>3.41</v>
      </c>
      <c r="F2423" s="383">
        <v>2.3199999999999998</v>
      </c>
      <c r="G2423" s="383">
        <v>5.73</v>
      </c>
    </row>
    <row r="2424" spans="1:7" s="352" customFormat="1" ht="38.25" x14ac:dyDescent="0.2">
      <c r="A2424" s="378" t="s">
        <v>5296</v>
      </c>
      <c r="B2424" s="379"/>
      <c r="C2424" s="378" t="s">
        <v>5297</v>
      </c>
      <c r="D2424" s="381" t="s">
        <v>46</v>
      </c>
      <c r="E2424" s="383">
        <v>5.24</v>
      </c>
      <c r="F2424" s="383">
        <v>2.65</v>
      </c>
      <c r="G2424" s="383">
        <v>7.89</v>
      </c>
    </row>
    <row r="2425" spans="1:7" ht="38.25" x14ac:dyDescent="0.2">
      <c r="A2425" s="378" t="s">
        <v>5298</v>
      </c>
      <c r="B2425" s="379"/>
      <c r="C2425" s="378" t="s">
        <v>5299</v>
      </c>
      <c r="D2425" s="381" t="s">
        <v>46</v>
      </c>
      <c r="E2425" s="383">
        <v>7.89</v>
      </c>
      <c r="F2425" s="383">
        <v>2.99</v>
      </c>
      <c r="G2425" s="383">
        <v>10.88</v>
      </c>
    </row>
    <row r="2426" spans="1:7" s="352" customFormat="1" ht="38.25" x14ac:dyDescent="0.2">
      <c r="A2426" s="378" t="s">
        <v>5300</v>
      </c>
      <c r="B2426" s="379"/>
      <c r="C2426" s="378" t="s">
        <v>5301</v>
      </c>
      <c r="D2426" s="381" t="s">
        <v>46</v>
      </c>
      <c r="E2426" s="383">
        <v>11.97</v>
      </c>
      <c r="F2426" s="383">
        <v>3.32</v>
      </c>
      <c r="G2426" s="383">
        <v>15.29</v>
      </c>
    </row>
    <row r="2427" spans="1:7" s="352" customFormat="1" ht="38.25" x14ac:dyDescent="0.2">
      <c r="A2427" s="378" t="s">
        <v>5302</v>
      </c>
      <c r="B2427" s="379"/>
      <c r="C2427" s="378" t="s">
        <v>5303</v>
      </c>
      <c r="D2427" s="381" t="s">
        <v>46</v>
      </c>
      <c r="E2427" s="383">
        <v>16.100000000000001</v>
      </c>
      <c r="F2427" s="383">
        <v>4.97</v>
      </c>
      <c r="G2427" s="383">
        <v>21.07</v>
      </c>
    </row>
    <row r="2428" spans="1:7" s="352" customFormat="1" ht="38.25" x14ac:dyDescent="0.2">
      <c r="A2428" s="378" t="s">
        <v>5304</v>
      </c>
      <c r="B2428" s="379"/>
      <c r="C2428" s="378" t="s">
        <v>5305</v>
      </c>
      <c r="D2428" s="381" t="s">
        <v>46</v>
      </c>
      <c r="E2428" s="383">
        <v>23.07</v>
      </c>
      <c r="F2428" s="383">
        <v>6.64</v>
      </c>
      <c r="G2428" s="383">
        <v>29.71</v>
      </c>
    </row>
    <row r="2429" spans="1:7" ht="38.25" x14ac:dyDescent="0.2">
      <c r="A2429" s="378" t="s">
        <v>5306</v>
      </c>
      <c r="B2429" s="379"/>
      <c r="C2429" s="378" t="s">
        <v>5307</v>
      </c>
      <c r="D2429" s="381" t="s">
        <v>46</v>
      </c>
      <c r="E2429" s="383">
        <v>32.93</v>
      </c>
      <c r="F2429" s="383">
        <v>8.3000000000000007</v>
      </c>
      <c r="G2429" s="383">
        <v>41.23</v>
      </c>
    </row>
    <row r="2430" spans="1:7" s="352" customFormat="1" ht="38.25" x14ac:dyDescent="0.2">
      <c r="A2430" s="378" t="s">
        <v>5308</v>
      </c>
      <c r="B2430" s="379"/>
      <c r="C2430" s="378" t="s">
        <v>5309</v>
      </c>
      <c r="D2430" s="381" t="s">
        <v>46</v>
      </c>
      <c r="E2430" s="383">
        <v>42.14</v>
      </c>
      <c r="F2430" s="383">
        <v>9.9600000000000009</v>
      </c>
      <c r="G2430" s="383">
        <v>52.1</v>
      </c>
    </row>
    <row r="2431" spans="1:7" s="352" customFormat="1" ht="38.25" x14ac:dyDescent="0.2">
      <c r="A2431" s="378" t="s">
        <v>5310</v>
      </c>
      <c r="B2431" s="379"/>
      <c r="C2431" s="378" t="s">
        <v>5311</v>
      </c>
      <c r="D2431" s="381" t="s">
        <v>46</v>
      </c>
      <c r="E2431" s="383">
        <v>54.18</v>
      </c>
      <c r="F2431" s="383">
        <v>11.62</v>
      </c>
      <c r="G2431" s="383">
        <v>65.8</v>
      </c>
    </row>
    <row r="2432" spans="1:7" s="352" customFormat="1" ht="38.25" x14ac:dyDescent="0.2">
      <c r="A2432" s="378" t="s">
        <v>5312</v>
      </c>
      <c r="B2432" s="379"/>
      <c r="C2432" s="378" t="s">
        <v>5313</v>
      </c>
      <c r="D2432" s="381" t="s">
        <v>46</v>
      </c>
      <c r="E2432" s="383">
        <v>66.569999999999993</v>
      </c>
      <c r="F2432" s="383">
        <v>13.27</v>
      </c>
      <c r="G2432" s="383">
        <v>79.84</v>
      </c>
    </row>
    <row r="2433" spans="1:7" s="352" customFormat="1" ht="38.25" x14ac:dyDescent="0.2">
      <c r="A2433" s="378" t="s">
        <v>5314</v>
      </c>
      <c r="B2433" s="379"/>
      <c r="C2433" s="378" t="s">
        <v>5315</v>
      </c>
      <c r="D2433" s="381" t="s">
        <v>46</v>
      </c>
      <c r="E2433" s="383">
        <v>80.540000000000006</v>
      </c>
      <c r="F2433" s="383">
        <v>14.93</v>
      </c>
      <c r="G2433" s="383">
        <v>95.47</v>
      </c>
    </row>
    <row r="2434" spans="1:7" s="352" customFormat="1" ht="38.25" x14ac:dyDescent="0.2">
      <c r="A2434" s="378" t="s">
        <v>5316</v>
      </c>
      <c r="B2434" s="379"/>
      <c r="C2434" s="378" t="s">
        <v>5317</v>
      </c>
      <c r="D2434" s="381" t="s">
        <v>46</v>
      </c>
      <c r="E2434" s="383">
        <v>110.57</v>
      </c>
      <c r="F2434" s="383">
        <v>16.600000000000001</v>
      </c>
      <c r="G2434" s="383">
        <v>127.17</v>
      </c>
    </row>
    <row r="2435" spans="1:7" s="352" customFormat="1" x14ac:dyDescent="0.2">
      <c r="A2435" s="384" t="s">
        <v>5318</v>
      </c>
      <c r="B2435" s="385" t="s">
        <v>1620</v>
      </c>
      <c r="C2435" s="384"/>
      <c r="D2435" s="386"/>
      <c r="E2435" s="387"/>
      <c r="F2435" s="387"/>
      <c r="G2435" s="387"/>
    </row>
    <row r="2436" spans="1:7" s="352" customFormat="1" ht="25.5" x14ac:dyDescent="0.2">
      <c r="A2436" s="378" t="s">
        <v>5319</v>
      </c>
      <c r="B2436" s="379"/>
      <c r="C2436" s="378" t="s">
        <v>1621</v>
      </c>
      <c r="D2436" s="381" t="s">
        <v>46</v>
      </c>
      <c r="E2436" s="383">
        <v>2.85</v>
      </c>
      <c r="F2436" s="383">
        <v>1.65</v>
      </c>
      <c r="G2436" s="383">
        <v>4.5</v>
      </c>
    </row>
    <row r="2437" spans="1:7" s="352" customFormat="1" ht="25.5" x14ac:dyDescent="0.2">
      <c r="A2437" s="378" t="s">
        <v>5320</v>
      </c>
      <c r="B2437" s="379"/>
      <c r="C2437" s="378" t="s">
        <v>1622</v>
      </c>
      <c r="D2437" s="381" t="s">
        <v>46</v>
      </c>
      <c r="E2437" s="383">
        <v>4.9000000000000004</v>
      </c>
      <c r="F2437" s="383">
        <v>3.32</v>
      </c>
      <c r="G2437" s="383">
        <v>8.2200000000000006</v>
      </c>
    </row>
    <row r="2438" spans="1:7" s="352" customFormat="1" ht="25.5" x14ac:dyDescent="0.2">
      <c r="A2438" s="378" t="s">
        <v>5321</v>
      </c>
      <c r="B2438" s="379"/>
      <c r="C2438" s="378" t="s">
        <v>1623</v>
      </c>
      <c r="D2438" s="381" t="s">
        <v>46</v>
      </c>
      <c r="E2438" s="383">
        <v>5.54</v>
      </c>
      <c r="F2438" s="383">
        <v>3.32</v>
      </c>
      <c r="G2438" s="383">
        <v>8.86</v>
      </c>
    </row>
    <row r="2439" spans="1:7" s="352" customFormat="1" ht="25.5" x14ac:dyDescent="0.2">
      <c r="A2439" s="378" t="s">
        <v>5322</v>
      </c>
      <c r="B2439" s="379"/>
      <c r="C2439" s="378" t="s">
        <v>1624</v>
      </c>
      <c r="D2439" s="381" t="s">
        <v>46</v>
      </c>
      <c r="E2439" s="383">
        <v>9.65</v>
      </c>
      <c r="F2439" s="383">
        <v>3.32</v>
      </c>
      <c r="G2439" s="383">
        <v>12.97</v>
      </c>
    </row>
    <row r="2440" spans="1:7" s="352" customFormat="1" ht="25.5" x14ac:dyDescent="0.2">
      <c r="A2440" s="378" t="s">
        <v>5323</v>
      </c>
      <c r="B2440" s="379"/>
      <c r="C2440" s="378" t="s">
        <v>1625</v>
      </c>
      <c r="D2440" s="381" t="s">
        <v>46</v>
      </c>
      <c r="E2440" s="383">
        <v>12.61</v>
      </c>
      <c r="F2440" s="383">
        <v>3.32</v>
      </c>
      <c r="G2440" s="383">
        <v>15.93</v>
      </c>
    </row>
    <row r="2441" spans="1:7" s="352" customFormat="1" x14ac:dyDescent="0.2">
      <c r="A2441" s="384" t="s">
        <v>5324</v>
      </c>
      <c r="B2441" s="385" t="s">
        <v>5325</v>
      </c>
      <c r="C2441" s="384"/>
      <c r="D2441" s="386"/>
      <c r="E2441" s="387"/>
      <c r="F2441" s="387"/>
      <c r="G2441" s="387"/>
    </row>
    <row r="2442" spans="1:7" s="352" customFormat="1" ht="38.25" x14ac:dyDescent="0.2">
      <c r="A2442" s="378" t="s">
        <v>5326</v>
      </c>
      <c r="B2442" s="379"/>
      <c r="C2442" s="378" t="s">
        <v>8325</v>
      </c>
      <c r="D2442" s="381" t="s">
        <v>46</v>
      </c>
      <c r="E2442" s="383">
        <v>0.73</v>
      </c>
      <c r="F2442" s="383">
        <v>1.33</v>
      </c>
      <c r="G2442" s="383">
        <v>2.06</v>
      </c>
    </row>
    <row r="2443" spans="1:7" s="352" customFormat="1" ht="38.25" x14ac:dyDescent="0.2">
      <c r="A2443" s="378" t="s">
        <v>5327</v>
      </c>
      <c r="B2443" s="379"/>
      <c r="C2443" s="378" t="s">
        <v>8326</v>
      </c>
      <c r="D2443" s="381" t="s">
        <v>46</v>
      </c>
      <c r="E2443" s="383">
        <v>1.1000000000000001</v>
      </c>
      <c r="F2443" s="383">
        <v>1.65</v>
      </c>
      <c r="G2443" s="383">
        <v>2.75</v>
      </c>
    </row>
    <row r="2444" spans="1:7" s="352" customFormat="1" ht="38.25" x14ac:dyDescent="0.2">
      <c r="A2444" s="378" t="s">
        <v>5328</v>
      </c>
      <c r="B2444" s="379"/>
      <c r="C2444" s="378" t="s">
        <v>8327</v>
      </c>
      <c r="D2444" s="381" t="s">
        <v>46</v>
      </c>
      <c r="E2444" s="383">
        <v>1.74</v>
      </c>
      <c r="F2444" s="383">
        <v>1.99</v>
      </c>
      <c r="G2444" s="383">
        <v>3.73</v>
      </c>
    </row>
    <row r="2445" spans="1:7" s="352" customFormat="1" ht="38.25" x14ac:dyDescent="0.2">
      <c r="A2445" s="378" t="s">
        <v>5329</v>
      </c>
      <c r="B2445" s="379"/>
      <c r="C2445" s="378" t="s">
        <v>8328</v>
      </c>
      <c r="D2445" s="381" t="s">
        <v>46</v>
      </c>
      <c r="E2445" s="383">
        <v>2.57</v>
      </c>
      <c r="F2445" s="383">
        <v>2.3199999999999998</v>
      </c>
      <c r="G2445" s="383">
        <v>4.8899999999999997</v>
      </c>
    </row>
    <row r="2446" spans="1:7" s="352" customFormat="1" ht="38.25" x14ac:dyDescent="0.2">
      <c r="A2446" s="378" t="s">
        <v>5330</v>
      </c>
      <c r="B2446" s="379"/>
      <c r="C2446" s="378" t="s">
        <v>8329</v>
      </c>
      <c r="D2446" s="381" t="s">
        <v>46</v>
      </c>
      <c r="E2446" s="383">
        <v>4.42</v>
      </c>
      <c r="F2446" s="383">
        <v>2.65</v>
      </c>
      <c r="G2446" s="383">
        <v>7.07</v>
      </c>
    </row>
    <row r="2447" spans="1:7" s="352" customFormat="1" x14ac:dyDescent="0.2">
      <c r="A2447" s="384" t="s">
        <v>5331</v>
      </c>
      <c r="B2447" s="385" t="s">
        <v>7525</v>
      </c>
      <c r="C2447" s="384"/>
      <c r="D2447" s="386"/>
      <c r="E2447" s="387"/>
      <c r="F2447" s="387"/>
      <c r="G2447" s="387"/>
    </row>
    <row r="2448" spans="1:7" s="352" customFormat="1" ht="25.5" x14ac:dyDescent="0.2">
      <c r="A2448" s="378" t="s">
        <v>5332</v>
      </c>
      <c r="B2448" s="379"/>
      <c r="C2448" s="378" t="s">
        <v>1626</v>
      </c>
      <c r="D2448" s="381" t="s">
        <v>46</v>
      </c>
      <c r="E2448" s="383">
        <v>2.62</v>
      </c>
      <c r="F2448" s="383">
        <v>8.3000000000000007</v>
      </c>
      <c r="G2448" s="383">
        <v>10.92</v>
      </c>
    </row>
    <row r="2449" spans="1:7" s="352" customFormat="1" x14ac:dyDescent="0.2">
      <c r="A2449" s="388" t="s">
        <v>5333</v>
      </c>
      <c r="B2449" s="388" t="s">
        <v>5334</v>
      </c>
      <c r="C2449" s="389"/>
      <c r="D2449" s="390"/>
      <c r="E2449" s="391"/>
      <c r="F2449" s="391"/>
      <c r="G2449" s="391"/>
    </row>
    <row r="2450" spans="1:7" s="352" customFormat="1" x14ac:dyDescent="0.2">
      <c r="A2450" s="369" t="s">
        <v>5335</v>
      </c>
      <c r="B2450" s="369" t="s">
        <v>1627</v>
      </c>
      <c r="C2450" s="370"/>
      <c r="D2450" s="392"/>
      <c r="E2450" s="393"/>
      <c r="F2450" s="393"/>
      <c r="G2450" s="393"/>
    </row>
    <row r="2451" spans="1:7" s="352" customFormat="1" x14ac:dyDescent="0.2">
      <c r="A2451" s="378" t="s">
        <v>5336</v>
      </c>
      <c r="B2451" s="379"/>
      <c r="C2451" s="378" t="s">
        <v>1628</v>
      </c>
      <c r="D2451" s="381" t="s">
        <v>6</v>
      </c>
      <c r="E2451" s="383">
        <v>2.4900000000000002</v>
      </c>
      <c r="F2451" s="383">
        <v>8.3000000000000007</v>
      </c>
      <c r="G2451" s="383">
        <v>10.79</v>
      </c>
    </row>
    <row r="2452" spans="1:7" x14ac:dyDescent="0.2">
      <c r="A2452" s="378" t="s">
        <v>5337</v>
      </c>
      <c r="B2452" s="379"/>
      <c r="C2452" s="378" t="s">
        <v>1629</v>
      </c>
      <c r="D2452" s="381" t="s">
        <v>6</v>
      </c>
      <c r="E2452" s="383">
        <v>4.76</v>
      </c>
      <c r="F2452" s="383">
        <v>8.3000000000000007</v>
      </c>
      <c r="G2452" s="383">
        <v>13.06</v>
      </c>
    </row>
    <row r="2453" spans="1:7" s="352" customFormat="1" ht="25.5" x14ac:dyDescent="0.2">
      <c r="A2453" s="378" t="s">
        <v>5338</v>
      </c>
      <c r="B2453" s="379"/>
      <c r="C2453" s="378" t="s">
        <v>1630</v>
      </c>
      <c r="D2453" s="381" t="s">
        <v>6</v>
      </c>
      <c r="E2453" s="383">
        <v>4.4800000000000004</v>
      </c>
      <c r="F2453" s="383">
        <v>9.9600000000000009</v>
      </c>
      <c r="G2453" s="383">
        <v>14.44</v>
      </c>
    </row>
    <row r="2454" spans="1:7" s="352" customFormat="1" x14ac:dyDescent="0.2">
      <c r="A2454" s="378" t="s">
        <v>5339</v>
      </c>
      <c r="B2454" s="379"/>
      <c r="C2454" s="378" t="s">
        <v>1631</v>
      </c>
      <c r="D2454" s="381" t="s">
        <v>6</v>
      </c>
      <c r="E2454" s="383">
        <v>2.61</v>
      </c>
      <c r="F2454" s="383">
        <v>8.3000000000000007</v>
      </c>
      <c r="G2454" s="383">
        <v>10.91</v>
      </c>
    </row>
    <row r="2455" spans="1:7" s="352" customFormat="1" x14ac:dyDescent="0.2">
      <c r="A2455" s="384" t="s">
        <v>5340</v>
      </c>
      <c r="B2455" s="385" t="s">
        <v>1632</v>
      </c>
      <c r="C2455" s="384"/>
      <c r="D2455" s="386"/>
      <c r="E2455" s="387"/>
      <c r="F2455" s="387"/>
      <c r="G2455" s="387"/>
    </row>
    <row r="2456" spans="1:7" s="352" customFormat="1" x14ac:dyDescent="0.2">
      <c r="A2456" s="378" t="s">
        <v>5341</v>
      </c>
      <c r="B2456" s="379"/>
      <c r="C2456" s="378" t="s">
        <v>1633</v>
      </c>
      <c r="D2456" s="381" t="s">
        <v>6</v>
      </c>
      <c r="E2456" s="383">
        <v>15.97</v>
      </c>
      <c r="F2456" s="383">
        <v>26.54</v>
      </c>
      <c r="G2456" s="383">
        <v>42.51</v>
      </c>
    </row>
    <row r="2457" spans="1:7" s="352" customFormat="1" ht="25.5" x14ac:dyDescent="0.2">
      <c r="A2457" s="378" t="s">
        <v>5342</v>
      </c>
      <c r="B2457" s="379"/>
      <c r="C2457" s="378" t="s">
        <v>1634</v>
      </c>
      <c r="D2457" s="381" t="s">
        <v>6</v>
      </c>
      <c r="E2457" s="383">
        <v>8.16</v>
      </c>
      <c r="F2457" s="383">
        <v>9.9600000000000009</v>
      </c>
      <c r="G2457" s="383">
        <v>18.12</v>
      </c>
    </row>
    <row r="2458" spans="1:7" s="352" customFormat="1" ht="25.5" x14ac:dyDescent="0.2">
      <c r="A2458" s="378" t="s">
        <v>5343</v>
      </c>
      <c r="B2458" s="379"/>
      <c r="C2458" s="378" t="s">
        <v>1635</v>
      </c>
      <c r="D2458" s="381" t="s">
        <v>6</v>
      </c>
      <c r="E2458" s="383">
        <v>12.26</v>
      </c>
      <c r="F2458" s="383">
        <v>9.9600000000000009</v>
      </c>
      <c r="G2458" s="383">
        <v>22.22</v>
      </c>
    </row>
    <row r="2459" spans="1:7" ht="25.5" x14ac:dyDescent="0.2">
      <c r="A2459" s="378" t="s">
        <v>5344</v>
      </c>
      <c r="B2459" s="379"/>
      <c r="C2459" s="378" t="s">
        <v>1636</v>
      </c>
      <c r="D2459" s="381" t="s">
        <v>6</v>
      </c>
      <c r="E2459" s="383">
        <v>17.579999999999998</v>
      </c>
      <c r="F2459" s="383">
        <v>9.9600000000000009</v>
      </c>
      <c r="G2459" s="383">
        <v>27.54</v>
      </c>
    </row>
    <row r="2460" spans="1:7" s="352" customFormat="1" ht="25.5" x14ac:dyDescent="0.2">
      <c r="A2460" s="378" t="s">
        <v>5345</v>
      </c>
      <c r="B2460" s="379"/>
      <c r="C2460" s="378" t="s">
        <v>1637</v>
      </c>
      <c r="D2460" s="381" t="s">
        <v>6</v>
      </c>
      <c r="E2460" s="383">
        <v>37.81</v>
      </c>
      <c r="F2460" s="383">
        <v>13.27</v>
      </c>
      <c r="G2460" s="383">
        <v>51.08</v>
      </c>
    </row>
    <row r="2461" spans="1:7" s="352" customFormat="1" ht="25.5" x14ac:dyDescent="0.2">
      <c r="A2461" s="378" t="s">
        <v>5346</v>
      </c>
      <c r="B2461" s="379"/>
      <c r="C2461" s="378" t="s">
        <v>1638</v>
      </c>
      <c r="D2461" s="381" t="s">
        <v>6</v>
      </c>
      <c r="E2461" s="383">
        <v>106.57</v>
      </c>
      <c r="F2461" s="383">
        <v>13.27</v>
      </c>
      <c r="G2461" s="383">
        <v>119.84</v>
      </c>
    </row>
    <row r="2462" spans="1:7" ht="25.5" x14ac:dyDescent="0.2">
      <c r="A2462" s="378" t="s">
        <v>5347</v>
      </c>
      <c r="B2462" s="379"/>
      <c r="C2462" s="378" t="s">
        <v>1639</v>
      </c>
      <c r="D2462" s="381" t="s">
        <v>6</v>
      </c>
      <c r="E2462" s="383">
        <v>142.4</v>
      </c>
      <c r="F2462" s="383">
        <v>16.600000000000001</v>
      </c>
      <c r="G2462" s="383">
        <v>159</v>
      </c>
    </row>
    <row r="2463" spans="1:7" s="352" customFormat="1" ht="38.25" x14ac:dyDescent="0.2">
      <c r="A2463" s="378" t="s">
        <v>5348</v>
      </c>
      <c r="B2463" s="379"/>
      <c r="C2463" s="378" t="s">
        <v>1640</v>
      </c>
      <c r="D2463" s="381" t="s">
        <v>6</v>
      </c>
      <c r="E2463" s="383">
        <v>158.88999999999999</v>
      </c>
      <c r="F2463" s="383">
        <v>9.9600000000000009</v>
      </c>
      <c r="G2463" s="383">
        <v>168.85</v>
      </c>
    </row>
    <row r="2464" spans="1:7" s="352" customFormat="1" ht="38.25" x14ac:dyDescent="0.2">
      <c r="A2464" s="378" t="s">
        <v>5349</v>
      </c>
      <c r="B2464" s="379"/>
      <c r="C2464" s="378" t="s">
        <v>1641</v>
      </c>
      <c r="D2464" s="381" t="s">
        <v>6</v>
      </c>
      <c r="E2464" s="383">
        <v>204.2</v>
      </c>
      <c r="F2464" s="383">
        <v>9.9600000000000009</v>
      </c>
      <c r="G2464" s="383">
        <v>214.16</v>
      </c>
    </row>
    <row r="2465" spans="1:7" s="352" customFormat="1" ht="38.25" x14ac:dyDescent="0.2">
      <c r="A2465" s="378" t="s">
        <v>5350</v>
      </c>
      <c r="B2465" s="379"/>
      <c r="C2465" s="378" t="s">
        <v>1642</v>
      </c>
      <c r="D2465" s="381" t="s">
        <v>6</v>
      </c>
      <c r="E2465" s="383">
        <v>256</v>
      </c>
      <c r="F2465" s="383">
        <v>9.9600000000000009</v>
      </c>
      <c r="G2465" s="383">
        <v>265.95999999999998</v>
      </c>
    </row>
    <row r="2466" spans="1:7" s="352" customFormat="1" ht="38.25" x14ac:dyDescent="0.2">
      <c r="A2466" s="378" t="s">
        <v>5351</v>
      </c>
      <c r="B2466" s="379"/>
      <c r="C2466" s="378" t="s">
        <v>1643</v>
      </c>
      <c r="D2466" s="381" t="s">
        <v>6</v>
      </c>
      <c r="E2466" s="383">
        <v>667.29</v>
      </c>
      <c r="F2466" s="383">
        <v>13.27</v>
      </c>
      <c r="G2466" s="383">
        <v>680.56</v>
      </c>
    </row>
    <row r="2467" spans="1:7" s="352" customFormat="1" ht="25.5" x14ac:dyDescent="0.2">
      <c r="A2467" s="378" t="s">
        <v>5352</v>
      </c>
      <c r="B2467" s="379"/>
      <c r="C2467" s="378" t="s">
        <v>1644</v>
      </c>
      <c r="D2467" s="381" t="s">
        <v>6</v>
      </c>
      <c r="E2467" s="383">
        <v>18.510000000000002</v>
      </c>
      <c r="F2467" s="383">
        <v>9.9600000000000009</v>
      </c>
      <c r="G2467" s="383">
        <v>28.47</v>
      </c>
    </row>
    <row r="2468" spans="1:7" s="352" customFormat="1" ht="25.5" x14ac:dyDescent="0.2">
      <c r="A2468" s="378" t="s">
        <v>5353</v>
      </c>
      <c r="B2468" s="379"/>
      <c r="C2468" s="378" t="s">
        <v>1645</v>
      </c>
      <c r="D2468" s="381" t="s">
        <v>6</v>
      </c>
      <c r="E2468" s="383">
        <v>52.15</v>
      </c>
      <c r="F2468" s="383">
        <v>9.9600000000000009</v>
      </c>
      <c r="G2468" s="383">
        <v>62.11</v>
      </c>
    </row>
    <row r="2469" spans="1:7" s="352" customFormat="1" ht="25.5" x14ac:dyDescent="0.2">
      <c r="A2469" s="378" t="s">
        <v>5354</v>
      </c>
      <c r="B2469" s="379"/>
      <c r="C2469" s="378" t="s">
        <v>1646</v>
      </c>
      <c r="D2469" s="381" t="s">
        <v>6</v>
      </c>
      <c r="E2469" s="383">
        <v>151.27000000000001</v>
      </c>
      <c r="F2469" s="383">
        <v>13.27</v>
      </c>
      <c r="G2469" s="383">
        <v>164.54</v>
      </c>
    </row>
    <row r="2470" spans="1:7" s="352" customFormat="1" x14ac:dyDescent="0.2">
      <c r="A2470" s="384" t="s">
        <v>5355</v>
      </c>
      <c r="B2470" s="385" t="s">
        <v>1647</v>
      </c>
      <c r="C2470" s="384"/>
      <c r="D2470" s="386"/>
      <c r="E2470" s="387"/>
      <c r="F2470" s="387"/>
      <c r="G2470" s="387"/>
    </row>
    <row r="2471" spans="1:7" s="352" customFormat="1" ht="25.5" x14ac:dyDescent="0.2">
      <c r="A2471" s="378" t="s">
        <v>5356</v>
      </c>
      <c r="B2471" s="379"/>
      <c r="C2471" s="378" t="s">
        <v>7526</v>
      </c>
      <c r="D2471" s="381" t="s">
        <v>55</v>
      </c>
      <c r="E2471" s="383">
        <v>10.52</v>
      </c>
      <c r="F2471" s="383">
        <v>9.9600000000000009</v>
      </c>
      <c r="G2471" s="383">
        <v>20.48</v>
      </c>
    </row>
    <row r="2472" spans="1:7" s="352" customFormat="1" x14ac:dyDescent="0.2">
      <c r="A2472" s="378" t="s">
        <v>5357</v>
      </c>
      <c r="B2472" s="379"/>
      <c r="C2472" s="378" t="s">
        <v>1648</v>
      </c>
      <c r="D2472" s="381" t="s">
        <v>6</v>
      </c>
      <c r="E2472" s="383">
        <v>17.59</v>
      </c>
      <c r="F2472" s="383">
        <v>9.9600000000000009</v>
      </c>
      <c r="G2472" s="383">
        <v>27.55</v>
      </c>
    </row>
    <row r="2473" spans="1:7" s="352" customFormat="1" x14ac:dyDescent="0.2">
      <c r="A2473" s="378" t="s">
        <v>5358</v>
      </c>
      <c r="B2473" s="379"/>
      <c r="C2473" s="378" t="s">
        <v>1653</v>
      </c>
      <c r="D2473" s="381" t="s">
        <v>6</v>
      </c>
      <c r="E2473" s="383">
        <v>41.66</v>
      </c>
      <c r="F2473" s="383">
        <v>9.9600000000000009</v>
      </c>
      <c r="G2473" s="383">
        <v>51.62</v>
      </c>
    </row>
    <row r="2474" spans="1:7" s="352" customFormat="1" ht="25.5" x14ac:dyDescent="0.2">
      <c r="A2474" s="378" t="s">
        <v>5359</v>
      </c>
      <c r="B2474" s="379"/>
      <c r="C2474" s="378" t="s">
        <v>1650</v>
      </c>
      <c r="D2474" s="381" t="s">
        <v>55</v>
      </c>
      <c r="E2474" s="383">
        <v>169.69</v>
      </c>
      <c r="F2474" s="383">
        <v>9.9600000000000009</v>
      </c>
      <c r="G2474" s="383">
        <v>179.65</v>
      </c>
    </row>
    <row r="2475" spans="1:7" s="352" customFormat="1" ht="25.5" x14ac:dyDescent="0.2">
      <c r="A2475" s="378" t="s">
        <v>5360</v>
      </c>
      <c r="B2475" s="379"/>
      <c r="C2475" s="378" t="s">
        <v>1649</v>
      </c>
      <c r="D2475" s="381" t="s">
        <v>55</v>
      </c>
      <c r="E2475" s="383">
        <v>163.06</v>
      </c>
      <c r="F2475" s="383">
        <v>9.9600000000000009</v>
      </c>
      <c r="G2475" s="383">
        <v>173.02</v>
      </c>
    </row>
    <row r="2476" spans="1:7" s="352" customFormat="1" ht="25.5" x14ac:dyDescent="0.2">
      <c r="A2476" s="378" t="s">
        <v>5361</v>
      </c>
      <c r="B2476" s="379"/>
      <c r="C2476" s="378" t="s">
        <v>1651</v>
      </c>
      <c r="D2476" s="381" t="s">
        <v>55</v>
      </c>
      <c r="E2476" s="383">
        <v>18.03</v>
      </c>
      <c r="F2476" s="383">
        <v>9.9600000000000009</v>
      </c>
      <c r="G2476" s="383">
        <v>27.99</v>
      </c>
    </row>
    <row r="2477" spans="1:7" s="352" customFormat="1" ht="25.5" x14ac:dyDescent="0.2">
      <c r="A2477" s="378" t="s">
        <v>5362</v>
      </c>
      <c r="B2477" s="379"/>
      <c r="C2477" s="378" t="s">
        <v>1652</v>
      </c>
      <c r="D2477" s="381" t="s">
        <v>55</v>
      </c>
      <c r="E2477" s="383">
        <v>193.93</v>
      </c>
      <c r="F2477" s="383">
        <v>9.9600000000000009</v>
      </c>
      <c r="G2477" s="383">
        <v>203.89</v>
      </c>
    </row>
    <row r="2478" spans="1:7" ht="38.25" x14ac:dyDescent="0.2">
      <c r="A2478" s="378" t="s">
        <v>5363</v>
      </c>
      <c r="B2478" s="379"/>
      <c r="C2478" s="378" t="s">
        <v>1654</v>
      </c>
      <c r="D2478" s="381" t="s">
        <v>6</v>
      </c>
      <c r="E2478" s="383">
        <v>6.71</v>
      </c>
      <c r="F2478" s="383">
        <v>9.9600000000000009</v>
      </c>
      <c r="G2478" s="383">
        <v>16.670000000000002</v>
      </c>
    </row>
    <row r="2479" spans="1:7" s="352" customFormat="1" x14ac:dyDescent="0.2">
      <c r="A2479" s="378" t="s">
        <v>5364</v>
      </c>
      <c r="B2479" s="379"/>
      <c r="C2479" s="378" t="s">
        <v>1655</v>
      </c>
      <c r="D2479" s="381" t="s">
        <v>55</v>
      </c>
      <c r="E2479" s="383">
        <v>7.84</v>
      </c>
      <c r="F2479" s="383">
        <v>9.9600000000000009</v>
      </c>
      <c r="G2479" s="383">
        <v>17.8</v>
      </c>
    </row>
    <row r="2480" spans="1:7" s="352" customFormat="1" x14ac:dyDescent="0.2">
      <c r="A2480" s="378" t="s">
        <v>5365</v>
      </c>
      <c r="B2480" s="379"/>
      <c r="C2480" s="378" t="s">
        <v>1656</v>
      </c>
      <c r="D2480" s="381" t="s">
        <v>55</v>
      </c>
      <c r="E2480" s="383">
        <v>12.87</v>
      </c>
      <c r="F2480" s="383">
        <v>9.9600000000000009</v>
      </c>
      <c r="G2480" s="383">
        <v>22.83</v>
      </c>
    </row>
    <row r="2481" spans="1:7" s="352" customFormat="1" x14ac:dyDescent="0.2">
      <c r="A2481" s="378" t="s">
        <v>5366</v>
      </c>
      <c r="B2481" s="379"/>
      <c r="C2481" s="378" t="s">
        <v>1657</v>
      </c>
      <c r="D2481" s="381" t="s">
        <v>55</v>
      </c>
      <c r="E2481" s="383">
        <v>15.56</v>
      </c>
      <c r="F2481" s="383">
        <v>9.9600000000000009</v>
      </c>
      <c r="G2481" s="383">
        <v>25.52</v>
      </c>
    </row>
    <row r="2482" spans="1:7" s="352" customFormat="1" ht="25.5" x14ac:dyDescent="0.2">
      <c r="A2482" s="378" t="s">
        <v>5367</v>
      </c>
      <c r="B2482" s="379"/>
      <c r="C2482" s="378" t="s">
        <v>1658</v>
      </c>
      <c r="D2482" s="381" t="s">
        <v>55</v>
      </c>
      <c r="E2482" s="383">
        <v>14.86</v>
      </c>
      <c r="F2482" s="383">
        <v>9.9600000000000009</v>
      </c>
      <c r="G2482" s="383">
        <v>24.82</v>
      </c>
    </row>
    <row r="2483" spans="1:7" s="352" customFormat="1" ht="25.5" x14ac:dyDescent="0.2">
      <c r="A2483" s="378" t="s">
        <v>5368</v>
      </c>
      <c r="B2483" s="379"/>
      <c r="C2483" s="378" t="s">
        <v>1659</v>
      </c>
      <c r="D2483" s="381" t="s">
        <v>55</v>
      </c>
      <c r="E2483" s="383">
        <v>19.54</v>
      </c>
      <c r="F2483" s="383">
        <v>9.9600000000000009</v>
      </c>
      <c r="G2483" s="383">
        <v>29.5</v>
      </c>
    </row>
    <row r="2484" spans="1:7" x14ac:dyDescent="0.2">
      <c r="A2484" s="384" t="s">
        <v>5369</v>
      </c>
      <c r="B2484" s="385" t="s">
        <v>1660</v>
      </c>
      <c r="C2484" s="384"/>
      <c r="D2484" s="386"/>
      <c r="E2484" s="387"/>
      <c r="F2484" s="387"/>
      <c r="G2484" s="387"/>
    </row>
    <row r="2485" spans="1:7" s="352" customFormat="1" x14ac:dyDescent="0.2">
      <c r="A2485" s="378" t="s">
        <v>5370</v>
      </c>
      <c r="B2485" s="379"/>
      <c r="C2485" s="378" t="s">
        <v>1661</v>
      </c>
      <c r="D2485" s="381" t="s">
        <v>55</v>
      </c>
      <c r="E2485" s="383">
        <v>6.06</v>
      </c>
      <c r="F2485" s="383">
        <v>11.28</v>
      </c>
      <c r="G2485" s="383">
        <v>17.34</v>
      </c>
    </row>
    <row r="2486" spans="1:7" s="352" customFormat="1" x14ac:dyDescent="0.2">
      <c r="A2486" s="378" t="s">
        <v>5371</v>
      </c>
      <c r="B2486" s="379"/>
      <c r="C2486" s="378" t="s">
        <v>1662</v>
      </c>
      <c r="D2486" s="381" t="s">
        <v>55</v>
      </c>
      <c r="E2486" s="383">
        <v>13.16</v>
      </c>
      <c r="F2486" s="383">
        <v>11.62</v>
      </c>
      <c r="G2486" s="383">
        <v>24.78</v>
      </c>
    </row>
    <row r="2487" spans="1:7" s="352" customFormat="1" x14ac:dyDescent="0.2">
      <c r="A2487" s="378" t="s">
        <v>5372</v>
      </c>
      <c r="B2487" s="379"/>
      <c r="C2487" s="378" t="s">
        <v>1663</v>
      </c>
      <c r="D2487" s="381" t="s">
        <v>55</v>
      </c>
      <c r="E2487" s="383">
        <v>16.73</v>
      </c>
      <c r="F2487" s="383">
        <v>16.600000000000001</v>
      </c>
      <c r="G2487" s="383">
        <v>33.33</v>
      </c>
    </row>
    <row r="2488" spans="1:7" s="352" customFormat="1" x14ac:dyDescent="0.2">
      <c r="A2488" s="378" t="s">
        <v>5373</v>
      </c>
      <c r="B2488" s="379"/>
      <c r="C2488" s="378" t="s">
        <v>1664</v>
      </c>
      <c r="D2488" s="381" t="s">
        <v>55</v>
      </c>
      <c r="E2488" s="383">
        <v>8.56</v>
      </c>
      <c r="F2488" s="383">
        <v>8.9700000000000006</v>
      </c>
      <c r="G2488" s="383">
        <v>17.53</v>
      </c>
    </row>
    <row r="2489" spans="1:7" s="352" customFormat="1" x14ac:dyDescent="0.2">
      <c r="A2489" s="378" t="s">
        <v>5374</v>
      </c>
      <c r="B2489" s="379"/>
      <c r="C2489" s="378" t="s">
        <v>1665</v>
      </c>
      <c r="D2489" s="381" t="s">
        <v>55</v>
      </c>
      <c r="E2489" s="383">
        <v>10.74</v>
      </c>
      <c r="F2489" s="383">
        <v>14.93</v>
      </c>
      <c r="G2489" s="383">
        <v>25.67</v>
      </c>
    </row>
    <row r="2490" spans="1:7" ht="25.5" x14ac:dyDescent="0.2">
      <c r="A2490" s="378" t="s">
        <v>5375</v>
      </c>
      <c r="B2490" s="379"/>
      <c r="C2490" s="378" t="s">
        <v>1666</v>
      </c>
      <c r="D2490" s="381" t="s">
        <v>55</v>
      </c>
      <c r="E2490" s="383">
        <v>9.82</v>
      </c>
      <c r="F2490" s="383">
        <v>12.61</v>
      </c>
      <c r="G2490" s="383">
        <v>22.43</v>
      </c>
    </row>
    <row r="2491" spans="1:7" s="352" customFormat="1" ht="25.5" x14ac:dyDescent="0.2">
      <c r="A2491" s="378" t="s">
        <v>5376</v>
      </c>
      <c r="B2491" s="379"/>
      <c r="C2491" s="378" t="s">
        <v>1667</v>
      </c>
      <c r="D2491" s="381" t="s">
        <v>55</v>
      </c>
      <c r="E2491" s="383">
        <v>12.01</v>
      </c>
      <c r="F2491" s="383">
        <v>14.93</v>
      </c>
      <c r="G2491" s="383">
        <v>26.94</v>
      </c>
    </row>
    <row r="2492" spans="1:7" ht="25.5" x14ac:dyDescent="0.2">
      <c r="A2492" s="378" t="s">
        <v>5377</v>
      </c>
      <c r="B2492" s="379"/>
      <c r="C2492" s="378" t="s">
        <v>1668</v>
      </c>
      <c r="D2492" s="381" t="s">
        <v>55</v>
      </c>
      <c r="E2492" s="383">
        <v>18.02</v>
      </c>
      <c r="F2492" s="383">
        <v>16.600000000000001</v>
      </c>
      <c r="G2492" s="383">
        <v>34.619999999999997</v>
      </c>
    </row>
    <row r="2493" spans="1:7" ht="25.5" x14ac:dyDescent="0.2">
      <c r="A2493" s="378" t="s">
        <v>5378</v>
      </c>
      <c r="B2493" s="379"/>
      <c r="C2493" s="378" t="s">
        <v>1669</v>
      </c>
      <c r="D2493" s="381" t="s">
        <v>55</v>
      </c>
      <c r="E2493" s="383">
        <v>25.36</v>
      </c>
      <c r="F2493" s="383">
        <v>11.62</v>
      </c>
      <c r="G2493" s="383">
        <v>36.979999999999997</v>
      </c>
    </row>
    <row r="2494" spans="1:7" s="352" customFormat="1" ht="25.5" x14ac:dyDescent="0.2">
      <c r="A2494" s="378" t="s">
        <v>5379</v>
      </c>
      <c r="B2494" s="379"/>
      <c r="C2494" s="378" t="s">
        <v>1670</v>
      </c>
      <c r="D2494" s="381" t="s">
        <v>55</v>
      </c>
      <c r="E2494" s="383">
        <v>22.49</v>
      </c>
      <c r="F2494" s="383">
        <v>11.62</v>
      </c>
      <c r="G2494" s="383">
        <v>34.11</v>
      </c>
    </row>
    <row r="2495" spans="1:7" s="352" customFormat="1" ht="25.5" x14ac:dyDescent="0.2">
      <c r="A2495" s="378" t="s">
        <v>5380</v>
      </c>
      <c r="B2495" s="379"/>
      <c r="C2495" s="378" t="s">
        <v>1671</v>
      </c>
      <c r="D2495" s="381" t="s">
        <v>55</v>
      </c>
      <c r="E2495" s="383">
        <v>7.71</v>
      </c>
      <c r="F2495" s="383">
        <v>8.3000000000000007</v>
      </c>
      <c r="G2495" s="383">
        <v>16.010000000000002</v>
      </c>
    </row>
    <row r="2496" spans="1:7" s="352" customFormat="1" ht="25.5" x14ac:dyDescent="0.2">
      <c r="A2496" s="378" t="s">
        <v>5381</v>
      </c>
      <c r="B2496" s="379"/>
      <c r="C2496" s="378" t="s">
        <v>1672</v>
      </c>
      <c r="D2496" s="381" t="s">
        <v>55</v>
      </c>
      <c r="E2496" s="383">
        <v>54.08</v>
      </c>
      <c r="F2496" s="383">
        <v>12.61</v>
      </c>
      <c r="G2496" s="383">
        <v>66.69</v>
      </c>
    </row>
    <row r="2497" spans="1:7" s="352" customFormat="1" ht="25.5" x14ac:dyDescent="0.2">
      <c r="A2497" s="378" t="s">
        <v>5382</v>
      </c>
      <c r="B2497" s="379"/>
      <c r="C2497" s="378" t="s">
        <v>1673</v>
      </c>
      <c r="D2497" s="381" t="s">
        <v>6</v>
      </c>
      <c r="E2497" s="383">
        <v>27.38</v>
      </c>
      <c r="F2497" s="383">
        <v>9.9600000000000009</v>
      </c>
      <c r="G2497" s="383">
        <v>37.340000000000003</v>
      </c>
    </row>
    <row r="2498" spans="1:7" ht="25.5" x14ac:dyDescent="0.2">
      <c r="A2498" s="378" t="s">
        <v>5383</v>
      </c>
      <c r="B2498" s="379"/>
      <c r="C2498" s="378" t="s">
        <v>1674</v>
      </c>
      <c r="D2498" s="381" t="s">
        <v>6</v>
      </c>
      <c r="E2498" s="383">
        <v>62.18</v>
      </c>
      <c r="F2498" s="383">
        <v>16.600000000000001</v>
      </c>
      <c r="G2498" s="383">
        <v>78.78</v>
      </c>
    </row>
    <row r="2499" spans="1:7" s="352" customFormat="1" x14ac:dyDescent="0.2">
      <c r="A2499" s="384" t="s">
        <v>5384</v>
      </c>
      <c r="B2499" s="385" t="s">
        <v>1675</v>
      </c>
      <c r="C2499" s="384"/>
      <c r="D2499" s="386"/>
      <c r="E2499" s="387"/>
      <c r="F2499" s="387"/>
      <c r="G2499" s="387"/>
    </row>
    <row r="2500" spans="1:7" s="352" customFormat="1" x14ac:dyDescent="0.2">
      <c r="A2500" s="378" t="s">
        <v>5385</v>
      </c>
      <c r="B2500" s="379"/>
      <c r="C2500" s="378" t="s">
        <v>1676</v>
      </c>
      <c r="D2500" s="381" t="s">
        <v>55</v>
      </c>
      <c r="E2500" s="383">
        <v>12.73</v>
      </c>
      <c r="F2500" s="383">
        <v>16.600000000000001</v>
      </c>
      <c r="G2500" s="383">
        <v>29.33</v>
      </c>
    </row>
    <row r="2501" spans="1:7" s="352" customFormat="1" x14ac:dyDescent="0.2">
      <c r="A2501" s="378" t="s">
        <v>5386</v>
      </c>
      <c r="B2501" s="379"/>
      <c r="C2501" s="378" t="s">
        <v>1677</v>
      </c>
      <c r="D2501" s="381" t="s">
        <v>55</v>
      </c>
      <c r="E2501" s="383">
        <v>17.510000000000002</v>
      </c>
      <c r="F2501" s="383">
        <v>16.600000000000001</v>
      </c>
      <c r="G2501" s="383">
        <v>34.11</v>
      </c>
    </row>
    <row r="2502" spans="1:7" s="352" customFormat="1" x14ac:dyDescent="0.2">
      <c r="A2502" s="378" t="s">
        <v>5387</v>
      </c>
      <c r="B2502" s="379"/>
      <c r="C2502" s="378" t="s">
        <v>1678</v>
      </c>
      <c r="D2502" s="381" t="s">
        <v>55</v>
      </c>
      <c r="E2502" s="383">
        <v>25.56</v>
      </c>
      <c r="F2502" s="383">
        <v>16.600000000000001</v>
      </c>
      <c r="G2502" s="383">
        <v>42.16</v>
      </c>
    </row>
    <row r="2503" spans="1:7" s="352" customFormat="1" x14ac:dyDescent="0.2">
      <c r="A2503" s="378" t="s">
        <v>5388</v>
      </c>
      <c r="B2503" s="379"/>
      <c r="C2503" s="378" t="s">
        <v>1679</v>
      </c>
      <c r="D2503" s="381" t="s">
        <v>55</v>
      </c>
      <c r="E2503" s="383">
        <v>36.11</v>
      </c>
      <c r="F2503" s="383">
        <v>16.600000000000001</v>
      </c>
      <c r="G2503" s="383">
        <v>52.71</v>
      </c>
    </row>
    <row r="2504" spans="1:7" s="352" customFormat="1" x14ac:dyDescent="0.2">
      <c r="A2504" s="378" t="s">
        <v>5389</v>
      </c>
      <c r="B2504" s="379"/>
      <c r="C2504" s="378" t="s">
        <v>1680</v>
      </c>
      <c r="D2504" s="381" t="s">
        <v>55</v>
      </c>
      <c r="E2504" s="383">
        <v>61.51</v>
      </c>
      <c r="F2504" s="383">
        <v>16.600000000000001</v>
      </c>
      <c r="G2504" s="383">
        <v>78.11</v>
      </c>
    </row>
    <row r="2505" spans="1:7" s="352" customFormat="1" x14ac:dyDescent="0.2">
      <c r="A2505" s="378" t="s">
        <v>5390</v>
      </c>
      <c r="B2505" s="379"/>
      <c r="C2505" s="378" t="s">
        <v>1681</v>
      </c>
      <c r="D2505" s="381" t="s">
        <v>55</v>
      </c>
      <c r="E2505" s="383">
        <v>133.6</v>
      </c>
      <c r="F2505" s="383">
        <v>16.600000000000001</v>
      </c>
      <c r="G2505" s="383">
        <v>150.19999999999999</v>
      </c>
    </row>
    <row r="2506" spans="1:7" s="352" customFormat="1" x14ac:dyDescent="0.2">
      <c r="A2506" s="378" t="s">
        <v>5391</v>
      </c>
      <c r="B2506" s="379"/>
      <c r="C2506" s="378" t="s">
        <v>1682</v>
      </c>
      <c r="D2506" s="381" t="s">
        <v>55</v>
      </c>
      <c r="E2506" s="383">
        <v>156.1</v>
      </c>
      <c r="F2506" s="383">
        <v>16.600000000000001</v>
      </c>
      <c r="G2506" s="383">
        <v>172.7</v>
      </c>
    </row>
    <row r="2507" spans="1:7" s="352" customFormat="1" x14ac:dyDescent="0.2">
      <c r="A2507" s="378" t="s">
        <v>5392</v>
      </c>
      <c r="B2507" s="379"/>
      <c r="C2507" s="378" t="s">
        <v>1683</v>
      </c>
      <c r="D2507" s="381" t="s">
        <v>55</v>
      </c>
      <c r="E2507" s="383">
        <v>215.06</v>
      </c>
      <c r="F2507" s="383">
        <v>16.600000000000001</v>
      </c>
      <c r="G2507" s="383">
        <v>231.66</v>
      </c>
    </row>
    <row r="2508" spans="1:7" s="352" customFormat="1" x14ac:dyDescent="0.2">
      <c r="A2508" s="378" t="s">
        <v>5393</v>
      </c>
      <c r="B2508" s="379"/>
      <c r="C2508" s="378" t="s">
        <v>5394</v>
      </c>
      <c r="D2508" s="381" t="s">
        <v>55</v>
      </c>
      <c r="E2508" s="383">
        <v>10.42</v>
      </c>
      <c r="F2508" s="383">
        <v>16.600000000000001</v>
      </c>
      <c r="G2508" s="383">
        <v>27.02</v>
      </c>
    </row>
    <row r="2509" spans="1:7" s="352" customFormat="1" x14ac:dyDescent="0.2">
      <c r="A2509" s="384" t="s">
        <v>5395</v>
      </c>
      <c r="B2509" s="385" t="s">
        <v>1684</v>
      </c>
      <c r="C2509" s="384"/>
      <c r="D2509" s="386"/>
      <c r="E2509" s="387"/>
      <c r="F2509" s="387"/>
      <c r="G2509" s="387"/>
    </row>
    <row r="2510" spans="1:7" s="352" customFormat="1" x14ac:dyDescent="0.2">
      <c r="A2510" s="378" t="s">
        <v>5396</v>
      </c>
      <c r="B2510" s="379"/>
      <c r="C2510" s="378" t="s">
        <v>1685</v>
      </c>
      <c r="D2510" s="381" t="s">
        <v>6</v>
      </c>
      <c r="E2510" s="383">
        <v>2.0499999999999998</v>
      </c>
      <c r="F2510" s="383">
        <v>8.3000000000000007</v>
      </c>
      <c r="G2510" s="383">
        <v>10.35</v>
      </c>
    </row>
    <row r="2511" spans="1:7" s="352" customFormat="1" x14ac:dyDescent="0.2">
      <c r="A2511" s="378" t="s">
        <v>5397</v>
      </c>
      <c r="B2511" s="379"/>
      <c r="C2511" s="378" t="s">
        <v>1686</v>
      </c>
      <c r="D2511" s="381" t="s">
        <v>6</v>
      </c>
      <c r="E2511" s="383">
        <v>4.08</v>
      </c>
      <c r="F2511" s="383">
        <v>8.3000000000000007</v>
      </c>
      <c r="G2511" s="383">
        <v>12.38</v>
      </c>
    </row>
    <row r="2512" spans="1:7" s="352" customFormat="1" x14ac:dyDescent="0.2">
      <c r="A2512" s="378" t="s">
        <v>5398</v>
      </c>
      <c r="B2512" s="379"/>
      <c r="C2512" s="378" t="s">
        <v>1687</v>
      </c>
      <c r="D2512" s="381" t="s">
        <v>6</v>
      </c>
      <c r="E2512" s="383">
        <v>4.6100000000000003</v>
      </c>
      <c r="F2512" s="383">
        <v>8.3000000000000007</v>
      </c>
      <c r="G2512" s="383">
        <v>12.91</v>
      </c>
    </row>
    <row r="2513" spans="1:7" x14ac:dyDescent="0.2">
      <c r="A2513" s="384" t="s">
        <v>5399</v>
      </c>
      <c r="B2513" s="385" t="s">
        <v>1688</v>
      </c>
      <c r="C2513" s="384"/>
      <c r="D2513" s="386"/>
      <c r="E2513" s="387"/>
      <c r="F2513" s="387"/>
      <c r="G2513" s="387"/>
    </row>
    <row r="2514" spans="1:7" s="352" customFormat="1" x14ac:dyDescent="0.2">
      <c r="A2514" s="378" t="s">
        <v>5400</v>
      </c>
      <c r="B2514" s="379"/>
      <c r="C2514" s="378" t="s">
        <v>1690</v>
      </c>
      <c r="D2514" s="381" t="s">
        <v>6</v>
      </c>
      <c r="E2514" s="383">
        <v>158.87</v>
      </c>
      <c r="F2514" s="383">
        <v>16.600000000000001</v>
      </c>
      <c r="G2514" s="383">
        <v>175.47</v>
      </c>
    </row>
    <row r="2515" spans="1:7" s="352" customFormat="1" x14ac:dyDescent="0.2">
      <c r="A2515" s="378" t="s">
        <v>5401</v>
      </c>
      <c r="B2515" s="379"/>
      <c r="C2515" s="378" t="s">
        <v>1689</v>
      </c>
      <c r="D2515" s="381" t="s">
        <v>6</v>
      </c>
      <c r="E2515" s="383">
        <v>146.97</v>
      </c>
      <c r="F2515" s="383">
        <v>16.600000000000001</v>
      </c>
      <c r="G2515" s="383">
        <v>163.57</v>
      </c>
    </row>
    <row r="2516" spans="1:7" s="352" customFormat="1" x14ac:dyDescent="0.2">
      <c r="A2516" s="378" t="s">
        <v>5402</v>
      </c>
      <c r="B2516" s="379"/>
      <c r="C2516" s="378" t="s">
        <v>1691</v>
      </c>
      <c r="D2516" s="381" t="s">
        <v>6</v>
      </c>
      <c r="E2516" s="383">
        <v>172.48</v>
      </c>
      <c r="F2516" s="383">
        <v>16.600000000000001</v>
      </c>
      <c r="G2516" s="383">
        <v>189.08</v>
      </c>
    </row>
    <row r="2517" spans="1:7" s="352" customFormat="1" x14ac:dyDescent="0.2">
      <c r="A2517" s="378" t="s">
        <v>5403</v>
      </c>
      <c r="B2517" s="379"/>
      <c r="C2517" s="378" t="s">
        <v>1693</v>
      </c>
      <c r="D2517" s="381" t="s">
        <v>6</v>
      </c>
      <c r="E2517" s="383">
        <v>170.86</v>
      </c>
      <c r="F2517" s="383">
        <v>16.600000000000001</v>
      </c>
      <c r="G2517" s="383">
        <v>187.46</v>
      </c>
    </row>
    <row r="2518" spans="1:7" s="352" customFormat="1" x14ac:dyDescent="0.2">
      <c r="A2518" s="378" t="s">
        <v>5404</v>
      </c>
      <c r="B2518" s="379"/>
      <c r="C2518" s="378" t="s">
        <v>1694</v>
      </c>
      <c r="D2518" s="381" t="s">
        <v>6</v>
      </c>
      <c r="E2518" s="383">
        <v>208.6</v>
      </c>
      <c r="F2518" s="383">
        <v>16.600000000000001</v>
      </c>
      <c r="G2518" s="383">
        <v>225.2</v>
      </c>
    </row>
    <row r="2519" spans="1:7" s="352" customFormat="1" x14ac:dyDescent="0.2">
      <c r="A2519" s="378" t="s">
        <v>5405</v>
      </c>
      <c r="B2519" s="379"/>
      <c r="C2519" s="378" t="s">
        <v>1695</v>
      </c>
      <c r="D2519" s="381" t="s">
        <v>6</v>
      </c>
      <c r="E2519" s="383">
        <v>310.92</v>
      </c>
      <c r="F2519" s="383">
        <v>16.600000000000001</v>
      </c>
      <c r="G2519" s="383">
        <v>327.52</v>
      </c>
    </row>
    <row r="2520" spans="1:7" s="352" customFormat="1" x14ac:dyDescent="0.2">
      <c r="A2520" s="378" t="s">
        <v>5406</v>
      </c>
      <c r="B2520" s="379"/>
      <c r="C2520" s="378" t="s">
        <v>7527</v>
      </c>
      <c r="D2520" s="381" t="s">
        <v>6</v>
      </c>
      <c r="E2520" s="383">
        <v>419.44</v>
      </c>
      <c r="F2520" s="383">
        <v>16.600000000000001</v>
      </c>
      <c r="G2520" s="383">
        <v>436.04</v>
      </c>
    </row>
    <row r="2521" spans="1:7" s="352" customFormat="1" x14ac:dyDescent="0.2">
      <c r="A2521" s="378" t="s">
        <v>5407</v>
      </c>
      <c r="B2521" s="379"/>
      <c r="C2521" s="378" t="s">
        <v>1696</v>
      </c>
      <c r="D2521" s="381" t="s">
        <v>6</v>
      </c>
      <c r="E2521" s="383">
        <v>544.66999999999996</v>
      </c>
      <c r="F2521" s="383">
        <v>16.600000000000001</v>
      </c>
      <c r="G2521" s="383">
        <v>561.27</v>
      </c>
    </row>
    <row r="2522" spans="1:7" s="352" customFormat="1" x14ac:dyDescent="0.2">
      <c r="A2522" s="378" t="s">
        <v>7204</v>
      </c>
      <c r="B2522" s="379"/>
      <c r="C2522" s="378" t="s">
        <v>7205</v>
      </c>
      <c r="D2522" s="381" t="s">
        <v>6</v>
      </c>
      <c r="E2522" s="383">
        <v>706.07</v>
      </c>
      <c r="F2522" s="383">
        <v>16.600000000000001</v>
      </c>
      <c r="G2522" s="383">
        <v>722.67</v>
      </c>
    </row>
    <row r="2523" spans="1:7" s="352" customFormat="1" x14ac:dyDescent="0.2">
      <c r="A2523" s="378" t="s">
        <v>5408</v>
      </c>
      <c r="B2523" s="379"/>
      <c r="C2523" s="378" t="s">
        <v>1692</v>
      </c>
      <c r="D2523" s="381" t="s">
        <v>6</v>
      </c>
      <c r="E2523" s="383">
        <v>1591.2</v>
      </c>
      <c r="F2523" s="383">
        <v>16.600000000000001</v>
      </c>
      <c r="G2523" s="383">
        <v>1607.8</v>
      </c>
    </row>
    <row r="2524" spans="1:7" s="352" customFormat="1" x14ac:dyDescent="0.2">
      <c r="A2524" s="378" t="s">
        <v>5409</v>
      </c>
      <c r="B2524" s="379"/>
      <c r="C2524" s="378" t="s">
        <v>5410</v>
      </c>
      <c r="D2524" s="381" t="s">
        <v>6</v>
      </c>
      <c r="E2524" s="383">
        <v>1937.71</v>
      </c>
      <c r="F2524" s="383">
        <v>16.600000000000001</v>
      </c>
      <c r="G2524" s="383">
        <v>1954.31</v>
      </c>
    </row>
    <row r="2525" spans="1:7" s="352" customFormat="1" x14ac:dyDescent="0.2">
      <c r="A2525" s="378" t="s">
        <v>5411</v>
      </c>
      <c r="B2525" s="379"/>
      <c r="C2525" s="378" t="s">
        <v>5412</v>
      </c>
      <c r="D2525" s="381" t="s">
        <v>6</v>
      </c>
      <c r="E2525" s="383">
        <v>3223.03</v>
      </c>
      <c r="F2525" s="383">
        <v>16.600000000000001</v>
      </c>
      <c r="G2525" s="383">
        <v>3239.63</v>
      </c>
    </row>
    <row r="2526" spans="1:7" s="352" customFormat="1" x14ac:dyDescent="0.2">
      <c r="A2526" s="378" t="s">
        <v>5413</v>
      </c>
      <c r="B2526" s="379"/>
      <c r="C2526" s="378" t="s">
        <v>5414</v>
      </c>
      <c r="D2526" s="381" t="s">
        <v>6</v>
      </c>
      <c r="E2526" s="383">
        <v>64.66</v>
      </c>
      <c r="F2526" s="383">
        <v>16.600000000000001</v>
      </c>
      <c r="G2526" s="383">
        <v>81.260000000000005</v>
      </c>
    </row>
    <row r="2527" spans="1:7" x14ac:dyDescent="0.2">
      <c r="A2527" s="378" t="s">
        <v>5415</v>
      </c>
      <c r="B2527" s="379"/>
      <c r="C2527" s="378" t="s">
        <v>5416</v>
      </c>
      <c r="D2527" s="381" t="s">
        <v>6</v>
      </c>
      <c r="E2527" s="383">
        <v>82.17</v>
      </c>
      <c r="F2527" s="383">
        <v>16.600000000000001</v>
      </c>
      <c r="G2527" s="383">
        <v>98.77</v>
      </c>
    </row>
    <row r="2528" spans="1:7" s="352" customFormat="1" x14ac:dyDescent="0.2">
      <c r="A2528" s="378" t="s">
        <v>5417</v>
      </c>
      <c r="B2528" s="379"/>
      <c r="C2528" s="378" t="s">
        <v>1697</v>
      </c>
      <c r="D2528" s="381" t="s">
        <v>6</v>
      </c>
      <c r="E2528" s="383">
        <v>193.93</v>
      </c>
      <c r="F2528" s="383">
        <v>16.600000000000001</v>
      </c>
      <c r="G2528" s="383">
        <v>210.53</v>
      </c>
    </row>
    <row r="2529" spans="1:7" s="352" customFormat="1" x14ac:dyDescent="0.2">
      <c r="A2529" s="384" t="s">
        <v>5418</v>
      </c>
      <c r="B2529" s="385" t="s">
        <v>1698</v>
      </c>
      <c r="C2529" s="384"/>
      <c r="D2529" s="386"/>
      <c r="E2529" s="387"/>
      <c r="F2529" s="387"/>
      <c r="G2529" s="387"/>
    </row>
    <row r="2530" spans="1:7" s="352" customFormat="1" ht="25.5" x14ac:dyDescent="0.2">
      <c r="A2530" s="378" t="s">
        <v>5419</v>
      </c>
      <c r="B2530" s="379"/>
      <c r="C2530" s="378" t="s">
        <v>7528</v>
      </c>
      <c r="D2530" s="381" t="s">
        <v>6</v>
      </c>
      <c r="E2530" s="383">
        <v>51.86</v>
      </c>
      <c r="F2530" s="383">
        <v>14.93</v>
      </c>
      <c r="G2530" s="383">
        <v>66.790000000000006</v>
      </c>
    </row>
    <row r="2531" spans="1:7" s="352" customFormat="1" ht="38.25" x14ac:dyDescent="0.2">
      <c r="A2531" s="378" t="s">
        <v>5420</v>
      </c>
      <c r="B2531" s="379"/>
      <c r="C2531" s="378" t="s">
        <v>1699</v>
      </c>
      <c r="D2531" s="381" t="s">
        <v>6</v>
      </c>
      <c r="E2531" s="383">
        <v>177.3</v>
      </c>
      <c r="F2531" s="383">
        <v>16.600000000000001</v>
      </c>
      <c r="G2531" s="383">
        <v>193.9</v>
      </c>
    </row>
    <row r="2532" spans="1:7" s="352" customFormat="1" ht="38.25" x14ac:dyDescent="0.2">
      <c r="A2532" s="378" t="s">
        <v>5421</v>
      </c>
      <c r="B2532" s="379"/>
      <c r="C2532" s="378" t="s">
        <v>1700</v>
      </c>
      <c r="D2532" s="381" t="s">
        <v>6</v>
      </c>
      <c r="E2532" s="383">
        <v>266.89</v>
      </c>
      <c r="F2532" s="383">
        <v>16.600000000000001</v>
      </c>
      <c r="G2532" s="383">
        <v>283.49</v>
      </c>
    </row>
    <row r="2533" spans="1:7" s="352" customFormat="1" ht="38.25" x14ac:dyDescent="0.2">
      <c r="A2533" s="378" t="s">
        <v>5422</v>
      </c>
      <c r="B2533" s="379"/>
      <c r="C2533" s="378" t="s">
        <v>7529</v>
      </c>
      <c r="D2533" s="381" t="s">
        <v>6</v>
      </c>
      <c r="E2533" s="383">
        <v>180.85</v>
      </c>
      <c r="F2533" s="383">
        <v>16.600000000000001</v>
      </c>
      <c r="G2533" s="383">
        <v>197.45</v>
      </c>
    </row>
    <row r="2534" spans="1:7" s="352" customFormat="1" ht="25.5" x14ac:dyDescent="0.2">
      <c r="A2534" s="378" t="s">
        <v>5423</v>
      </c>
      <c r="B2534" s="379"/>
      <c r="C2534" s="378" t="s">
        <v>7530</v>
      </c>
      <c r="D2534" s="381" t="s">
        <v>6</v>
      </c>
      <c r="E2534" s="383">
        <v>69.06</v>
      </c>
      <c r="F2534" s="383">
        <v>33.18</v>
      </c>
      <c r="G2534" s="383">
        <v>102.24</v>
      </c>
    </row>
    <row r="2535" spans="1:7" s="352" customFormat="1" ht="25.5" x14ac:dyDescent="0.2">
      <c r="A2535" s="378" t="s">
        <v>5424</v>
      </c>
      <c r="B2535" s="379"/>
      <c r="C2535" s="378" t="s">
        <v>1701</v>
      </c>
      <c r="D2535" s="381" t="s">
        <v>6</v>
      </c>
      <c r="E2535" s="383">
        <v>1569.27</v>
      </c>
      <c r="F2535" s="383">
        <v>33.18</v>
      </c>
      <c r="G2535" s="383">
        <v>1602.45</v>
      </c>
    </row>
    <row r="2536" spans="1:7" s="352" customFormat="1" ht="25.5" x14ac:dyDescent="0.2">
      <c r="A2536" s="378" t="s">
        <v>5425</v>
      </c>
      <c r="B2536" s="379"/>
      <c r="C2536" s="378" t="s">
        <v>7531</v>
      </c>
      <c r="D2536" s="381" t="s">
        <v>6</v>
      </c>
      <c r="E2536" s="383">
        <v>66.95</v>
      </c>
      <c r="F2536" s="383">
        <v>33.18</v>
      </c>
      <c r="G2536" s="383">
        <v>100.13</v>
      </c>
    </row>
    <row r="2537" spans="1:7" s="352" customFormat="1" ht="25.5" x14ac:dyDescent="0.2">
      <c r="A2537" s="378" t="s">
        <v>5426</v>
      </c>
      <c r="B2537" s="379"/>
      <c r="C2537" s="378" t="s">
        <v>7532</v>
      </c>
      <c r="D2537" s="381" t="s">
        <v>6</v>
      </c>
      <c r="E2537" s="383">
        <v>132.59</v>
      </c>
      <c r="F2537" s="383">
        <v>33.18</v>
      </c>
      <c r="G2537" s="383">
        <v>165.77</v>
      </c>
    </row>
    <row r="2538" spans="1:7" s="352" customFormat="1" ht="38.25" x14ac:dyDescent="0.2">
      <c r="A2538" s="378" t="s">
        <v>5427</v>
      </c>
      <c r="B2538" s="379"/>
      <c r="C2538" s="378" t="s">
        <v>7533</v>
      </c>
      <c r="D2538" s="381" t="s">
        <v>6</v>
      </c>
      <c r="E2538" s="383">
        <v>2017.33</v>
      </c>
      <c r="F2538" s="383">
        <v>16.600000000000001</v>
      </c>
      <c r="G2538" s="383">
        <v>2033.93</v>
      </c>
    </row>
    <row r="2539" spans="1:7" s="352" customFormat="1" ht="25.5" x14ac:dyDescent="0.2">
      <c r="A2539" s="378" t="s">
        <v>5428</v>
      </c>
      <c r="B2539" s="379"/>
      <c r="C2539" s="378" t="s">
        <v>7534</v>
      </c>
      <c r="D2539" s="381" t="s">
        <v>6</v>
      </c>
      <c r="E2539" s="383">
        <v>68.56</v>
      </c>
      <c r="F2539" s="383">
        <v>33.18</v>
      </c>
      <c r="G2539" s="383">
        <v>101.74</v>
      </c>
    </row>
    <row r="2540" spans="1:7" s="352" customFormat="1" x14ac:dyDescent="0.2">
      <c r="A2540" s="378" t="s">
        <v>5429</v>
      </c>
      <c r="B2540" s="379"/>
      <c r="C2540" s="378" t="s">
        <v>5430</v>
      </c>
      <c r="D2540" s="381" t="s">
        <v>6</v>
      </c>
      <c r="E2540" s="383">
        <v>129.06</v>
      </c>
      <c r="F2540" s="383">
        <v>19.91</v>
      </c>
      <c r="G2540" s="383">
        <v>148.97</v>
      </c>
    </row>
    <row r="2541" spans="1:7" s="352" customFormat="1" x14ac:dyDescent="0.2">
      <c r="A2541" s="384" t="s">
        <v>5431</v>
      </c>
      <c r="B2541" s="385" t="s">
        <v>1702</v>
      </c>
      <c r="C2541" s="384"/>
      <c r="D2541" s="386"/>
      <c r="E2541" s="387"/>
      <c r="F2541" s="387"/>
      <c r="G2541" s="387"/>
    </row>
    <row r="2542" spans="1:7" ht="25.5" x14ac:dyDescent="0.2">
      <c r="A2542" s="378" t="s">
        <v>5432</v>
      </c>
      <c r="B2542" s="379"/>
      <c r="C2542" s="378" t="s">
        <v>5433</v>
      </c>
      <c r="D2542" s="381" t="s">
        <v>6</v>
      </c>
      <c r="E2542" s="383">
        <v>360.57</v>
      </c>
      <c r="F2542" s="383">
        <v>13.27</v>
      </c>
      <c r="G2542" s="383">
        <v>373.84</v>
      </c>
    </row>
    <row r="2543" spans="1:7" s="352" customFormat="1" ht="25.5" x14ac:dyDescent="0.2">
      <c r="A2543" s="378" t="s">
        <v>5434</v>
      </c>
      <c r="B2543" s="379"/>
      <c r="C2543" s="378" t="s">
        <v>5435</v>
      </c>
      <c r="D2543" s="381" t="s">
        <v>6</v>
      </c>
      <c r="E2543" s="383">
        <v>174.17</v>
      </c>
      <c r="F2543" s="383">
        <v>13.27</v>
      </c>
      <c r="G2543" s="383">
        <v>187.44</v>
      </c>
    </row>
    <row r="2544" spans="1:7" s="352" customFormat="1" ht="25.5" x14ac:dyDescent="0.2">
      <c r="A2544" s="378" t="s">
        <v>5436</v>
      </c>
      <c r="B2544" s="379"/>
      <c r="C2544" s="378" t="s">
        <v>1703</v>
      </c>
      <c r="D2544" s="381" t="s">
        <v>6</v>
      </c>
      <c r="E2544" s="383">
        <v>94.93</v>
      </c>
      <c r="F2544" s="383">
        <v>13.27</v>
      </c>
      <c r="G2544" s="383">
        <v>108.2</v>
      </c>
    </row>
    <row r="2545" spans="1:7" s="352" customFormat="1" ht="25.5" x14ac:dyDescent="0.2">
      <c r="A2545" s="378" t="s">
        <v>5437</v>
      </c>
      <c r="B2545" s="379"/>
      <c r="C2545" s="378" t="s">
        <v>5438</v>
      </c>
      <c r="D2545" s="381" t="s">
        <v>6</v>
      </c>
      <c r="E2545" s="383">
        <v>270</v>
      </c>
      <c r="F2545" s="383">
        <v>13.27</v>
      </c>
      <c r="G2545" s="383">
        <v>283.27</v>
      </c>
    </row>
    <row r="2546" spans="1:7" s="352" customFormat="1" x14ac:dyDescent="0.2">
      <c r="A2546" s="384" t="s">
        <v>5439</v>
      </c>
      <c r="B2546" s="385" t="s">
        <v>1704</v>
      </c>
      <c r="C2546" s="384"/>
      <c r="D2546" s="386"/>
      <c r="E2546" s="387"/>
      <c r="F2546" s="387"/>
      <c r="G2546" s="387"/>
    </row>
    <row r="2547" spans="1:7" s="352" customFormat="1" x14ac:dyDescent="0.2">
      <c r="A2547" s="378" t="s">
        <v>5440</v>
      </c>
      <c r="B2547" s="379"/>
      <c r="C2547" s="378" t="s">
        <v>1705</v>
      </c>
      <c r="D2547" s="381" t="s">
        <v>6</v>
      </c>
      <c r="E2547" s="383">
        <v>95</v>
      </c>
      <c r="F2547" s="383">
        <v>13.27</v>
      </c>
      <c r="G2547" s="383">
        <v>108.27</v>
      </c>
    </row>
    <row r="2548" spans="1:7" s="352" customFormat="1" ht="38.25" x14ac:dyDescent="0.2">
      <c r="A2548" s="378" t="s">
        <v>5441</v>
      </c>
      <c r="B2548" s="379"/>
      <c r="C2548" s="378" t="s">
        <v>7535</v>
      </c>
      <c r="D2548" s="381" t="s">
        <v>6</v>
      </c>
      <c r="E2548" s="383">
        <v>323.38</v>
      </c>
      <c r="F2548" s="383">
        <v>8.3000000000000007</v>
      </c>
      <c r="G2548" s="383">
        <v>331.68</v>
      </c>
    </row>
    <row r="2549" spans="1:7" s="352" customFormat="1" x14ac:dyDescent="0.2">
      <c r="A2549" s="384" t="s">
        <v>5442</v>
      </c>
      <c r="B2549" s="385" t="s">
        <v>1706</v>
      </c>
      <c r="C2549" s="384"/>
      <c r="D2549" s="386"/>
      <c r="E2549" s="387"/>
      <c r="F2549" s="387"/>
      <c r="G2549" s="387"/>
    </row>
    <row r="2550" spans="1:7" s="352" customFormat="1" x14ac:dyDescent="0.2">
      <c r="A2550" s="378" t="s">
        <v>5443</v>
      </c>
      <c r="B2550" s="379"/>
      <c r="C2550" s="378" t="s">
        <v>1707</v>
      </c>
      <c r="D2550" s="381" t="s">
        <v>6</v>
      </c>
      <c r="E2550" s="383">
        <v>73.260000000000005</v>
      </c>
      <c r="F2550" s="383">
        <v>13.27</v>
      </c>
      <c r="G2550" s="383">
        <v>86.53</v>
      </c>
    </row>
    <row r="2551" spans="1:7" s="352" customFormat="1" ht="38.25" x14ac:dyDescent="0.2">
      <c r="A2551" s="378" t="s">
        <v>5444</v>
      </c>
      <c r="B2551" s="379"/>
      <c r="C2551" s="378" t="s">
        <v>1708</v>
      </c>
      <c r="D2551" s="381" t="s">
        <v>6</v>
      </c>
      <c r="E2551" s="383">
        <v>173.44</v>
      </c>
      <c r="F2551" s="383">
        <v>16.600000000000001</v>
      </c>
      <c r="G2551" s="383">
        <v>190.04</v>
      </c>
    </row>
    <row r="2552" spans="1:7" x14ac:dyDescent="0.2">
      <c r="A2552" s="384" t="s">
        <v>5445</v>
      </c>
      <c r="B2552" s="385" t="s">
        <v>5446</v>
      </c>
      <c r="C2552" s="384"/>
      <c r="D2552" s="386"/>
      <c r="E2552" s="387"/>
      <c r="F2552" s="387"/>
      <c r="G2552" s="387"/>
    </row>
    <row r="2553" spans="1:7" s="352" customFormat="1" x14ac:dyDescent="0.2">
      <c r="A2553" s="378" t="s">
        <v>5447</v>
      </c>
      <c r="B2553" s="379"/>
      <c r="C2553" s="378" t="s">
        <v>1709</v>
      </c>
      <c r="D2553" s="381" t="s">
        <v>6</v>
      </c>
      <c r="E2553" s="383">
        <v>65.97</v>
      </c>
      <c r="F2553" s="383">
        <v>26.54</v>
      </c>
      <c r="G2553" s="383">
        <v>92.51</v>
      </c>
    </row>
    <row r="2554" spans="1:7" s="352" customFormat="1" x14ac:dyDescent="0.2">
      <c r="A2554" s="378" t="s">
        <v>5448</v>
      </c>
      <c r="B2554" s="379"/>
      <c r="C2554" s="378" t="s">
        <v>1710</v>
      </c>
      <c r="D2554" s="381" t="s">
        <v>6</v>
      </c>
      <c r="E2554" s="383">
        <v>42.13</v>
      </c>
      <c r="F2554" s="383">
        <v>26.54</v>
      </c>
      <c r="G2554" s="383">
        <v>68.67</v>
      </c>
    </row>
    <row r="2555" spans="1:7" s="352" customFormat="1" x14ac:dyDescent="0.2">
      <c r="A2555" s="378" t="s">
        <v>5449</v>
      </c>
      <c r="B2555" s="379"/>
      <c r="C2555" s="378" t="s">
        <v>1711</v>
      </c>
      <c r="D2555" s="381" t="s">
        <v>6</v>
      </c>
      <c r="E2555" s="383">
        <v>29.67</v>
      </c>
      <c r="F2555" s="383">
        <v>9.9600000000000009</v>
      </c>
      <c r="G2555" s="383">
        <v>39.630000000000003</v>
      </c>
    </row>
    <row r="2556" spans="1:7" ht="25.5" x14ac:dyDescent="0.2">
      <c r="A2556" s="378" t="s">
        <v>5450</v>
      </c>
      <c r="B2556" s="379"/>
      <c r="C2556" s="378" t="s">
        <v>1712</v>
      </c>
      <c r="D2556" s="381" t="s">
        <v>6</v>
      </c>
      <c r="E2556" s="383">
        <v>119.86</v>
      </c>
      <c r="F2556" s="383">
        <v>9.9600000000000009</v>
      </c>
      <c r="G2556" s="383">
        <v>129.82</v>
      </c>
    </row>
    <row r="2557" spans="1:7" s="352" customFormat="1" ht="25.5" x14ac:dyDescent="0.2">
      <c r="A2557" s="378" t="s">
        <v>5451</v>
      </c>
      <c r="B2557" s="379"/>
      <c r="C2557" s="378" t="s">
        <v>1713</v>
      </c>
      <c r="D2557" s="381" t="s">
        <v>6</v>
      </c>
      <c r="E2557" s="383">
        <v>263.57</v>
      </c>
      <c r="F2557" s="383">
        <v>9.9600000000000009</v>
      </c>
      <c r="G2557" s="383">
        <v>273.52999999999997</v>
      </c>
    </row>
    <row r="2558" spans="1:7" s="352" customFormat="1" x14ac:dyDescent="0.2">
      <c r="A2558" s="378" t="s">
        <v>5452</v>
      </c>
      <c r="B2558" s="379"/>
      <c r="C2558" s="378" t="s">
        <v>1714</v>
      </c>
      <c r="D2558" s="381" t="s">
        <v>6</v>
      </c>
      <c r="E2558" s="383">
        <v>2.62</v>
      </c>
      <c r="F2558" s="383">
        <v>1.08</v>
      </c>
      <c r="G2558" s="383">
        <v>3.7</v>
      </c>
    </row>
    <row r="2559" spans="1:7" s="352" customFormat="1" x14ac:dyDescent="0.2">
      <c r="A2559" s="378" t="s">
        <v>5453</v>
      </c>
      <c r="B2559" s="379"/>
      <c r="C2559" s="378" t="s">
        <v>1715</v>
      </c>
      <c r="D2559" s="381" t="s">
        <v>6</v>
      </c>
      <c r="E2559" s="383">
        <v>6.95</v>
      </c>
      <c r="F2559" s="383">
        <v>1.08</v>
      </c>
      <c r="G2559" s="383">
        <v>8.0299999999999994</v>
      </c>
    </row>
    <row r="2560" spans="1:7" s="352" customFormat="1" x14ac:dyDescent="0.2">
      <c r="A2560" s="378" t="s">
        <v>5454</v>
      </c>
      <c r="B2560" s="379"/>
      <c r="C2560" s="378" t="s">
        <v>5455</v>
      </c>
      <c r="D2560" s="381" t="s">
        <v>6</v>
      </c>
      <c r="E2560" s="383">
        <v>36.89</v>
      </c>
      <c r="F2560" s="383">
        <v>13.27</v>
      </c>
      <c r="G2560" s="383">
        <v>50.16</v>
      </c>
    </row>
    <row r="2561" spans="1:7" s="352" customFormat="1" x14ac:dyDescent="0.2">
      <c r="A2561" s="378" t="s">
        <v>5456</v>
      </c>
      <c r="B2561" s="379"/>
      <c r="C2561" s="378" t="s">
        <v>1716</v>
      </c>
      <c r="D2561" s="381" t="s">
        <v>6</v>
      </c>
      <c r="E2561" s="383">
        <v>5.28</v>
      </c>
      <c r="F2561" s="383">
        <v>6.64</v>
      </c>
      <c r="G2561" s="383">
        <v>11.92</v>
      </c>
    </row>
    <row r="2562" spans="1:7" s="352" customFormat="1" x14ac:dyDescent="0.2">
      <c r="A2562" s="378" t="s">
        <v>5457</v>
      </c>
      <c r="B2562" s="379"/>
      <c r="C2562" s="378" t="s">
        <v>1717</v>
      </c>
      <c r="D2562" s="381" t="s">
        <v>6</v>
      </c>
      <c r="E2562" s="383">
        <v>6.61</v>
      </c>
      <c r="F2562" s="383">
        <v>6.64</v>
      </c>
      <c r="G2562" s="383">
        <v>13.25</v>
      </c>
    </row>
    <row r="2563" spans="1:7" s="352" customFormat="1" ht="25.5" x14ac:dyDescent="0.2">
      <c r="A2563" s="378" t="s">
        <v>5458</v>
      </c>
      <c r="B2563" s="379"/>
      <c r="C2563" s="378" t="s">
        <v>5459</v>
      </c>
      <c r="D2563" s="381" t="s">
        <v>6</v>
      </c>
      <c r="E2563" s="383">
        <v>336.09</v>
      </c>
      <c r="F2563" s="383">
        <v>33.18</v>
      </c>
      <c r="G2563" s="383">
        <v>369.27</v>
      </c>
    </row>
    <row r="2564" spans="1:7" s="352" customFormat="1" ht="25.5" x14ac:dyDescent="0.2">
      <c r="A2564" s="378" t="s">
        <v>5460</v>
      </c>
      <c r="B2564" s="379"/>
      <c r="C2564" s="378" t="s">
        <v>1718</v>
      </c>
      <c r="D2564" s="381" t="s">
        <v>6</v>
      </c>
      <c r="E2564" s="383">
        <v>16.190000000000001</v>
      </c>
      <c r="F2564" s="383">
        <v>15.07</v>
      </c>
      <c r="G2564" s="383">
        <v>31.26</v>
      </c>
    </row>
    <row r="2565" spans="1:7" s="352" customFormat="1" ht="25.5" x14ac:dyDescent="0.2">
      <c r="A2565" s="378" t="s">
        <v>5461</v>
      </c>
      <c r="B2565" s="379"/>
      <c r="C2565" s="378" t="s">
        <v>1719</v>
      </c>
      <c r="D2565" s="381" t="s">
        <v>6</v>
      </c>
      <c r="E2565" s="383">
        <v>14.32</v>
      </c>
      <c r="F2565" s="383">
        <v>15.07</v>
      </c>
      <c r="G2565" s="383">
        <v>29.39</v>
      </c>
    </row>
    <row r="2566" spans="1:7" s="352" customFormat="1" x14ac:dyDescent="0.2">
      <c r="A2566" s="388" t="s">
        <v>5462</v>
      </c>
      <c r="B2566" s="388" t="s">
        <v>5463</v>
      </c>
      <c r="C2566" s="389"/>
      <c r="D2566" s="390"/>
      <c r="E2566" s="391"/>
      <c r="F2566" s="391"/>
      <c r="G2566" s="391"/>
    </row>
    <row r="2567" spans="1:7" s="352" customFormat="1" x14ac:dyDescent="0.2">
      <c r="A2567" s="369" t="s">
        <v>5464</v>
      </c>
      <c r="B2567" s="369" t="s">
        <v>5465</v>
      </c>
      <c r="C2567" s="370"/>
      <c r="D2567" s="392"/>
      <c r="E2567" s="393"/>
      <c r="F2567" s="393"/>
      <c r="G2567" s="393"/>
    </row>
    <row r="2568" spans="1:7" s="352" customFormat="1" ht="25.5" x14ac:dyDescent="0.2">
      <c r="A2568" s="378" t="s">
        <v>7536</v>
      </c>
      <c r="B2568" s="379"/>
      <c r="C2568" s="378" t="s">
        <v>7537</v>
      </c>
      <c r="D2568" s="381" t="s">
        <v>6</v>
      </c>
      <c r="E2568" s="383">
        <v>20.3</v>
      </c>
      <c r="F2568" s="383">
        <v>2.7</v>
      </c>
      <c r="G2568" s="383">
        <v>23</v>
      </c>
    </row>
    <row r="2569" spans="1:7" s="352" customFormat="1" ht="25.5" x14ac:dyDescent="0.2">
      <c r="A2569" s="378" t="s">
        <v>7538</v>
      </c>
      <c r="B2569" s="379"/>
      <c r="C2569" s="378" t="s">
        <v>7539</v>
      </c>
      <c r="D2569" s="381" t="s">
        <v>6</v>
      </c>
      <c r="E2569" s="383">
        <v>28.67</v>
      </c>
      <c r="F2569" s="383">
        <v>2.7</v>
      </c>
      <c r="G2569" s="383">
        <v>31.37</v>
      </c>
    </row>
    <row r="2570" spans="1:7" s="352" customFormat="1" ht="25.5" x14ac:dyDescent="0.2">
      <c r="A2570" s="378" t="s">
        <v>7540</v>
      </c>
      <c r="B2570" s="379"/>
      <c r="C2570" s="378" t="s">
        <v>7541</v>
      </c>
      <c r="D2570" s="381" t="s">
        <v>6</v>
      </c>
      <c r="E2570" s="383">
        <v>109.32</v>
      </c>
      <c r="F2570" s="383">
        <v>2.7</v>
      </c>
      <c r="G2570" s="383">
        <v>112.02</v>
      </c>
    </row>
    <row r="2571" spans="1:7" s="352" customFormat="1" ht="25.5" x14ac:dyDescent="0.2">
      <c r="A2571" s="378" t="s">
        <v>7542</v>
      </c>
      <c r="B2571" s="379"/>
      <c r="C2571" s="378" t="s">
        <v>7543</v>
      </c>
      <c r="D2571" s="381" t="s">
        <v>6</v>
      </c>
      <c r="E2571" s="383">
        <v>35.35</v>
      </c>
      <c r="F2571" s="383">
        <v>2.7</v>
      </c>
      <c r="G2571" s="383">
        <v>38.049999999999997</v>
      </c>
    </row>
    <row r="2572" spans="1:7" x14ac:dyDescent="0.2">
      <c r="A2572" s="384" t="s">
        <v>5466</v>
      </c>
      <c r="B2572" s="385" t="s">
        <v>1720</v>
      </c>
      <c r="C2572" s="384"/>
      <c r="D2572" s="386"/>
      <c r="E2572" s="387"/>
      <c r="F2572" s="387"/>
      <c r="G2572" s="387"/>
    </row>
    <row r="2573" spans="1:7" s="352" customFormat="1" ht="25.5" x14ac:dyDescent="0.2">
      <c r="A2573" s="378" t="s">
        <v>5467</v>
      </c>
      <c r="B2573" s="379"/>
      <c r="C2573" s="378" t="s">
        <v>1721</v>
      </c>
      <c r="D2573" s="381" t="s">
        <v>6</v>
      </c>
      <c r="E2573" s="383">
        <v>3.62</v>
      </c>
      <c r="F2573" s="383">
        <v>2.64</v>
      </c>
      <c r="G2573" s="383">
        <v>6.26</v>
      </c>
    </row>
    <row r="2574" spans="1:7" s="352" customFormat="1" ht="38.25" x14ac:dyDescent="0.2">
      <c r="A2574" s="378" t="s">
        <v>5468</v>
      </c>
      <c r="B2574" s="379"/>
      <c r="C2574" s="378" t="s">
        <v>1722</v>
      </c>
      <c r="D2574" s="381" t="s">
        <v>46</v>
      </c>
      <c r="E2574" s="383">
        <v>81.99</v>
      </c>
      <c r="F2574" s="383">
        <v>13.27</v>
      </c>
      <c r="G2574" s="383">
        <v>95.26</v>
      </c>
    </row>
    <row r="2575" spans="1:7" s="352" customFormat="1" x14ac:dyDescent="0.2">
      <c r="A2575" s="384" t="s">
        <v>5469</v>
      </c>
      <c r="B2575" s="385" t="s">
        <v>1723</v>
      </c>
      <c r="C2575" s="384"/>
      <c r="D2575" s="386"/>
      <c r="E2575" s="387"/>
      <c r="F2575" s="387"/>
      <c r="G2575" s="387"/>
    </row>
    <row r="2576" spans="1:7" s="352" customFormat="1" ht="25.5" x14ac:dyDescent="0.2">
      <c r="A2576" s="378" t="s">
        <v>5470</v>
      </c>
      <c r="B2576" s="379"/>
      <c r="C2576" s="378" t="s">
        <v>1724</v>
      </c>
      <c r="D2576" s="381" t="s">
        <v>6</v>
      </c>
      <c r="E2576" s="383">
        <v>88.23</v>
      </c>
      <c r="F2576" s="383">
        <v>2.7</v>
      </c>
      <c r="G2576" s="383">
        <v>90.93</v>
      </c>
    </row>
    <row r="2577" spans="1:7" s="352" customFormat="1" ht="25.5" x14ac:dyDescent="0.2">
      <c r="A2577" s="378" t="s">
        <v>5471</v>
      </c>
      <c r="B2577" s="379"/>
      <c r="C2577" s="378" t="s">
        <v>1725</v>
      </c>
      <c r="D2577" s="381" t="s">
        <v>6</v>
      </c>
      <c r="E2577" s="383">
        <v>121.64</v>
      </c>
      <c r="F2577" s="383">
        <v>2.7</v>
      </c>
      <c r="G2577" s="383">
        <v>124.34</v>
      </c>
    </row>
    <row r="2578" spans="1:7" s="352" customFormat="1" ht="25.5" x14ac:dyDescent="0.2">
      <c r="A2578" s="378" t="s">
        <v>5472</v>
      </c>
      <c r="B2578" s="379"/>
      <c r="C2578" s="378" t="s">
        <v>1726</v>
      </c>
      <c r="D2578" s="381" t="s">
        <v>6</v>
      </c>
      <c r="E2578" s="383">
        <v>51.69</v>
      </c>
      <c r="F2578" s="383">
        <v>2.7</v>
      </c>
      <c r="G2578" s="383">
        <v>54.39</v>
      </c>
    </row>
    <row r="2579" spans="1:7" s="352" customFormat="1" x14ac:dyDescent="0.2">
      <c r="A2579" s="384" t="s">
        <v>5473</v>
      </c>
      <c r="B2579" s="385" t="s">
        <v>7544</v>
      </c>
      <c r="C2579" s="384"/>
      <c r="D2579" s="386"/>
      <c r="E2579" s="387"/>
      <c r="F2579" s="387"/>
      <c r="G2579" s="387"/>
    </row>
    <row r="2580" spans="1:7" s="352" customFormat="1" ht="25.5" x14ac:dyDescent="0.2">
      <c r="A2580" s="378" t="s">
        <v>5474</v>
      </c>
      <c r="B2580" s="379"/>
      <c r="C2580" s="378" t="s">
        <v>1727</v>
      </c>
      <c r="D2580" s="381" t="s">
        <v>6</v>
      </c>
      <c r="E2580" s="383">
        <v>17.16</v>
      </c>
      <c r="F2580" s="383">
        <v>2.7</v>
      </c>
      <c r="G2580" s="383">
        <v>19.86</v>
      </c>
    </row>
    <row r="2581" spans="1:7" s="352" customFormat="1" ht="25.5" x14ac:dyDescent="0.2">
      <c r="A2581" s="378" t="s">
        <v>5475</v>
      </c>
      <c r="B2581" s="379"/>
      <c r="C2581" s="378" t="s">
        <v>7545</v>
      </c>
      <c r="D2581" s="381" t="s">
        <v>6</v>
      </c>
      <c r="E2581" s="383">
        <v>5.84</v>
      </c>
      <c r="F2581" s="383">
        <v>2.7</v>
      </c>
      <c r="G2581" s="383">
        <v>8.5399999999999991</v>
      </c>
    </row>
    <row r="2582" spans="1:7" s="352" customFormat="1" ht="25.5" x14ac:dyDescent="0.2">
      <c r="A2582" s="378" t="s">
        <v>5476</v>
      </c>
      <c r="B2582" s="379"/>
      <c r="C2582" s="378" t="s">
        <v>1728</v>
      </c>
      <c r="D2582" s="381" t="s">
        <v>6</v>
      </c>
      <c r="E2582" s="383">
        <v>6.71</v>
      </c>
      <c r="F2582" s="383">
        <v>2.7</v>
      </c>
      <c r="G2582" s="383">
        <v>9.41</v>
      </c>
    </row>
    <row r="2583" spans="1:7" s="352" customFormat="1" x14ac:dyDescent="0.2">
      <c r="A2583" s="384" t="s">
        <v>5477</v>
      </c>
      <c r="B2583" s="385" t="s">
        <v>7546</v>
      </c>
      <c r="C2583" s="384"/>
      <c r="D2583" s="386"/>
      <c r="E2583" s="387"/>
      <c r="F2583" s="387"/>
      <c r="G2583" s="387"/>
    </row>
    <row r="2584" spans="1:7" ht="25.5" x14ac:dyDescent="0.2">
      <c r="A2584" s="378" t="s">
        <v>5478</v>
      </c>
      <c r="B2584" s="379"/>
      <c r="C2584" s="378" t="s">
        <v>1729</v>
      </c>
      <c r="D2584" s="381" t="s">
        <v>6</v>
      </c>
      <c r="E2584" s="383">
        <v>13.7</v>
      </c>
      <c r="F2584" s="383">
        <v>2.7</v>
      </c>
      <c r="G2584" s="383">
        <v>16.399999999999999</v>
      </c>
    </row>
    <row r="2585" spans="1:7" s="352" customFormat="1" ht="25.5" x14ac:dyDescent="0.2">
      <c r="A2585" s="378" t="s">
        <v>5479</v>
      </c>
      <c r="B2585" s="379"/>
      <c r="C2585" s="378" t="s">
        <v>1730</v>
      </c>
      <c r="D2585" s="381" t="s">
        <v>6</v>
      </c>
      <c r="E2585" s="383">
        <v>6.11</v>
      </c>
      <c r="F2585" s="383">
        <v>2.7</v>
      </c>
      <c r="G2585" s="383">
        <v>8.81</v>
      </c>
    </row>
    <row r="2586" spans="1:7" s="352" customFormat="1" ht="25.5" x14ac:dyDescent="0.2">
      <c r="A2586" s="378" t="s">
        <v>5480</v>
      </c>
      <c r="B2586" s="379"/>
      <c r="C2586" s="378" t="s">
        <v>1731</v>
      </c>
      <c r="D2586" s="381" t="s">
        <v>6</v>
      </c>
      <c r="E2586" s="383">
        <v>7.01</v>
      </c>
      <c r="F2586" s="383">
        <v>2.7</v>
      </c>
      <c r="G2586" s="383">
        <v>9.7100000000000009</v>
      </c>
    </row>
    <row r="2587" spans="1:7" s="352" customFormat="1" ht="25.5" x14ac:dyDescent="0.2">
      <c r="A2587" s="378" t="s">
        <v>5481</v>
      </c>
      <c r="B2587" s="379"/>
      <c r="C2587" s="378" t="s">
        <v>1732</v>
      </c>
      <c r="D2587" s="381" t="s">
        <v>6</v>
      </c>
      <c r="E2587" s="383">
        <v>8.36</v>
      </c>
      <c r="F2587" s="383">
        <v>2.7</v>
      </c>
      <c r="G2587" s="383">
        <v>11.06</v>
      </c>
    </row>
    <row r="2588" spans="1:7" s="352" customFormat="1" ht="25.5" x14ac:dyDescent="0.2">
      <c r="A2588" s="378" t="s">
        <v>5482</v>
      </c>
      <c r="B2588" s="379"/>
      <c r="C2588" s="378" t="s">
        <v>1733</v>
      </c>
      <c r="D2588" s="381" t="s">
        <v>6</v>
      </c>
      <c r="E2588" s="383">
        <v>6.29</v>
      </c>
      <c r="F2588" s="383">
        <v>2.7</v>
      </c>
      <c r="G2588" s="383">
        <v>8.99</v>
      </c>
    </row>
    <row r="2589" spans="1:7" ht="25.5" x14ac:dyDescent="0.2">
      <c r="A2589" s="378" t="s">
        <v>5483</v>
      </c>
      <c r="B2589" s="379"/>
      <c r="C2589" s="378" t="s">
        <v>1734</v>
      </c>
      <c r="D2589" s="381" t="s">
        <v>6</v>
      </c>
      <c r="E2589" s="383">
        <v>8.3800000000000008</v>
      </c>
      <c r="F2589" s="383">
        <v>2.7</v>
      </c>
      <c r="G2589" s="383">
        <v>11.08</v>
      </c>
    </row>
    <row r="2590" spans="1:7" s="352" customFormat="1" ht="25.5" x14ac:dyDescent="0.2">
      <c r="A2590" s="378" t="s">
        <v>5484</v>
      </c>
      <c r="B2590" s="379"/>
      <c r="C2590" s="378" t="s">
        <v>5485</v>
      </c>
      <c r="D2590" s="381" t="s">
        <v>6</v>
      </c>
      <c r="E2590" s="383">
        <v>19.059999999999999</v>
      </c>
      <c r="F2590" s="383">
        <v>2.7</v>
      </c>
      <c r="G2590" s="383">
        <v>21.76</v>
      </c>
    </row>
    <row r="2591" spans="1:7" s="352" customFormat="1" ht="25.5" x14ac:dyDescent="0.2">
      <c r="A2591" s="378" t="s">
        <v>5486</v>
      </c>
      <c r="B2591" s="379"/>
      <c r="C2591" s="378" t="s">
        <v>5487</v>
      </c>
      <c r="D2591" s="381" t="s">
        <v>6</v>
      </c>
      <c r="E2591" s="383">
        <v>7.1</v>
      </c>
      <c r="F2591" s="383">
        <v>2.7</v>
      </c>
      <c r="G2591" s="383">
        <v>9.8000000000000007</v>
      </c>
    </row>
    <row r="2592" spans="1:7" ht="25.5" x14ac:dyDescent="0.2">
      <c r="A2592" s="378" t="s">
        <v>5488</v>
      </c>
      <c r="B2592" s="379"/>
      <c r="C2592" s="378" t="s">
        <v>5489</v>
      </c>
      <c r="D2592" s="381" t="s">
        <v>6</v>
      </c>
      <c r="E2592" s="383">
        <v>7.13</v>
      </c>
      <c r="F2592" s="383">
        <v>2.7</v>
      </c>
      <c r="G2592" s="383">
        <v>9.83</v>
      </c>
    </row>
    <row r="2593" spans="1:7" s="352" customFormat="1" ht="25.5" x14ac:dyDescent="0.2">
      <c r="A2593" s="378" t="s">
        <v>5490</v>
      </c>
      <c r="B2593" s="379"/>
      <c r="C2593" s="378" t="s">
        <v>5491</v>
      </c>
      <c r="D2593" s="381" t="s">
        <v>6</v>
      </c>
      <c r="E2593" s="383">
        <v>10.26</v>
      </c>
      <c r="F2593" s="383">
        <v>2.7</v>
      </c>
      <c r="G2593" s="383">
        <v>12.96</v>
      </c>
    </row>
    <row r="2594" spans="1:7" s="352" customFormat="1" ht="25.5" x14ac:dyDescent="0.2">
      <c r="A2594" s="378" t="s">
        <v>5492</v>
      </c>
      <c r="B2594" s="379"/>
      <c r="C2594" s="378" t="s">
        <v>5493</v>
      </c>
      <c r="D2594" s="381" t="s">
        <v>6</v>
      </c>
      <c r="E2594" s="383">
        <v>11.76</v>
      </c>
      <c r="F2594" s="383">
        <v>2.7</v>
      </c>
      <c r="G2594" s="383">
        <v>14.46</v>
      </c>
    </row>
    <row r="2595" spans="1:7" ht="25.5" x14ac:dyDescent="0.2">
      <c r="A2595" s="378" t="s">
        <v>5494</v>
      </c>
      <c r="B2595" s="379"/>
      <c r="C2595" s="378" t="s">
        <v>5495</v>
      </c>
      <c r="D2595" s="381" t="s">
        <v>6</v>
      </c>
      <c r="E2595" s="383">
        <v>13.26</v>
      </c>
      <c r="F2595" s="383">
        <v>2.7</v>
      </c>
      <c r="G2595" s="383">
        <v>15.96</v>
      </c>
    </row>
    <row r="2596" spans="1:7" s="352" customFormat="1" ht="25.5" x14ac:dyDescent="0.2">
      <c r="A2596" s="378" t="s">
        <v>5496</v>
      </c>
      <c r="B2596" s="379"/>
      <c r="C2596" s="378" t="s">
        <v>5497</v>
      </c>
      <c r="D2596" s="381" t="s">
        <v>6</v>
      </c>
      <c r="E2596" s="383">
        <v>13.02</v>
      </c>
      <c r="F2596" s="383">
        <v>2.7</v>
      </c>
      <c r="G2596" s="383">
        <v>15.72</v>
      </c>
    </row>
    <row r="2597" spans="1:7" s="352" customFormat="1" ht="25.5" x14ac:dyDescent="0.2">
      <c r="A2597" s="378" t="s">
        <v>5498</v>
      </c>
      <c r="B2597" s="379"/>
      <c r="C2597" s="378" t="s">
        <v>5499</v>
      </c>
      <c r="D2597" s="381" t="s">
        <v>6</v>
      </c>
      <c r="E2597" s="383">
        <v>11.47</v>
      </c>
      <c r="F2597" s="383">
        <v>2.7</v>
      </c>
      <c r="G2597" s="383">
        <v>14.17</v>
      </c>
    </row>
    <row r="2598" spans="1:7" s="352" customFormat="1" ht="25.5" x14ac:dyDescent="0.2">
      <c r="A2598" s="378" t="s">
        <v>5500</v>
      </c>
      <c r="B2598" s="379"/>
      <c r="C2598" s="378" t="s">
        <v>5501</v>
      </c>
      <c r="D2598" s="381" t="s">
        <v>6</v>
      </c>
      <c r="E2598" s="383">
        <v>9.9499999999999993</v>
      </c>
      <c r="F2598" s="383">
        <v>2.7</v>
      </c>
      <c r="G2598" s="383">
        <v>12.65</v>
      </c>
    </row>
    <row r="2599" spans="1:7" s="352" customFormat="1" ht="25.5" x14ac:dyDescent="0.2">
      <c r="A2599" s="378" t="s">
        <v>5502</v>
      </c>
      <c r="B2599" s="379"/>
      <c r="C2599" s="378" t="s">
        <v>5503</v>
      </c>
      <c r="D2599" s="381" t="s">
        <v>6</v>
      </c>
      <c r="E2599" s="383">
        <v>9.3000000000000007</v>
      </c>
      <c r="F2599" s="383">
        <v>2.7</v>
      </c>
      <c r="G2599" s="383">
        <v>12</v>
      </c>
    </row>
    <row r="2600" spans="1:7" s="352" customFormat="1" ht="25.5" x14ac:dyDescent="0.2">
      <c r="A2600" s="378" t="s">
        <v>5504</v>
      </c>
      <c r="B2600" s="379"/>
      <c r="C2600" s="378" t="s">
        <v>7547</v>
      </c>
      <c r="D2600" s="381" t="s">
        <v>6</v>
      </c>
      <c r="E2600" s="383">
        <v>26.59</v>
      </c>
      <c r="F2600" s="383">
        <v>2.7</v>
      </c>
      <c r="G2600" s="383">
        <v>29.29</v>
      </c>
    </row>
    <row r="2601" spans="1:7" s="352" customFormat="1" ht="25.5" x14ac:dyDescent="0.2">
      <c r="A2601" s="378" t="s">
        <v>5505</v>
      </c>
      <c r="B2601" s="379"/>
      <c r="C2601" s="378" t="s">
        <v>7548</v>
      </c>
      <c r="D2601" s="381" t="s">
        <v>6</v>
      </c>
      <c r="E2601" s="383">
        <v>9.67</v>
      </c>
      <c r="F2601" s="383">
        <v>2.7</v>
      </c>
      <c r="G2601" s="383">
        <v>12.37</v>
      </c>
    </row>
    <row r="2602" spans="1:7" s="352" customFormat="1" x14ac:dyDescent="0.2">
      <c r="A2602" s="384" t="s">
        <v>5506</v>
      </c>
      <c r="B2602" s="385" t="s">
        <v>7549</v>
      </c>
      <c r="C2602" s="384"/>
      <c r="D2602" s="386"/>
      <c r="E2602" s="387"/>
      <c r="F2602" s="387"/>
      <c r="G2602" s="387"/>
    </row>
    <row r="2603" spans="1:7" s="352" customFormat="1" ht="25.5" x14ac:dyDescent="0.2">
      <c r="A2603" s="378" t="s">
        <v>5507</v>
      </c>
      <c r="B2603" s="379"/>
      <c r="C2603" s="378" t="s">
        <v>1735</v>
      </c>
      <c r="D2603" s="381" t="s">
        <v>6</v>
      </c>
      <c r="E2603" s="383">
        <v>16.649999999999999</v>
      </c>
      <c r="F2603" s="383">
        <v>6.64</v>
      </c>
      <c r="G2603" s="383">
        <v>23.29</v>
      </c>
    </row>
    <row r="2604" spans="1:7" s="352" customFormat="1" ht="38.25" x14ac:dyDescent="0.2">
      <c r="A2604" s="378" t="s">
        <v>5508</v>
      </c>
      <c r="B2604" s="379"/>
      <c r="C2604" s="378" t="s">
        <v>1736</v>
      </c>
      <c r="D2604" s="381" t="s">
        <v>6</v>
      </c>
      <c r="E2604" s="383">
        <v>57.45</v>
      </c>
      <c r="F2604" s="383">
        <v>6.64</v>
      </c>
      <c r="G2604" s="383">
        <v>64.09</v>
      </c>
    </row>
    <row r="2605" spans="1:7" s="352" customFormat="1" ht="38.25" x14ac:dyDescent="0.2">
      <c r="A2605" s="378" t="s">
        <v>5509</v>
      </c>
      <c r="B2605" s="379"/>
      <c r="C2605" s="378" t="s">
        <v>1737</v>
      </c>
      <c r="D2605" s="381" t="s">
        <v>6</v>
      </c>
      <c r="E2605" s="383">
        <v>68.38</v>
      </c>
      <c r="F2605" s="383">
        <v>6.64</v>
      </c>
      <c r="G2605" s="383">
        <v>75.02</v>
      </c>
    </row>
    <row r="2606" spans="1:7" s="352" customFormat="1" ht="38.25" x14ac:dyDescent="0.2">
      <c r="A2606" s="378" t="s">
        <v>5510</v>
      </c>
      <c r="B2606" s="379"/>
      <c r="C2606" s="378" t="s">
        <v>1738</v>
      </c>
      <c r="D2606" s="381" t="s">
        <v>6</v>
      </c>
      <c r="E2606" s="383">
        <v>91.55</v>
      </c>
      <c r="F2606" s="383">
        <v>6.64</v>
      </c>
      <c r="G2606" s="383">
        <v>98.19</v>
      </c>
    </row>
    <row r="2607" spans="1:7" s="352" customFormat="1" ht="38.25" x14ac:dyDescent="0.2">
      <c r="A2607" s="378" t="s">
        <v>5511</v>
      </c>
      <c r="B2607" s="379"/>
      <c r="C2607" s="378" t="s">
        <v>1739</v>
      </c>
      <c r="D2607" s="381" t="s">
        <v>6</v>
      </c>
      <c r="E2607" s="383">
        <v>115.66</v>
      </c>
      <c r="F2607" s="383">
        <v>6.64</v>
      </c>
      <c r="G2607" s="383">
        <v>122.3</v>
      </c>
    </row>
    <row r="2608" spans="1:7" s="352" customFormat="1" ht="38.25" x14ac:dyDescent="0.2">
      <c r="A2608" s="378" t="s">
        <v>5512</v>
      </c>
      <c r="B2608" s="379"/>
      <c r="C2608" s="378" t="s">
        <v>1740</v>
      </c>
      <c r="D2608" s="381" t="s">
        <v>6</v>
      </c>
      <c r="E2608" s="383">
        <v>299.94</v>
      </c>
      <c r="F2608" s="383">
        <v>6.64</v>
      </c>
      <c r="G2608" s="383">
        <v>306.58</v>
      </c>
    </row>
    <row r="2609" spans="1:7" ht="38.25" x14ac:dyDescent="0.2">
      <c r="A2609" s="378" t="s">
        <v>5513</v>
      </c>
      <c r="B2609" s="379"/>
      <c r="C2609" s="378" t="s">
        <v>1741</v>
      </c>
      <c r="D2609" s="381" t="s">
        <v>6</v>
      </c>
      <c r="E2609" s="383">
        <v>66.010000000000005</v>
      </c>
      <c r="F2609" s="383">
        <v>6.64</v>
      </c>
      <c r="G2609" s="383">
        <v>72.650000000000006</v>
      </c>
    </row>
    <row r="2610" spans="1:7" ht="38.25" x14ac:dyDescent="0.2">
      <c r="A2610" s="378" t="s">
        <v>5514</v>
      </c>
      <c r="B2610" s="379"/>
      <c r="C2610" s="378" t="s">
        <v>1742</v>
      </c>
      <c r="D2610" s="381" t="s">
        <v>6</v>
      </c>
      <c r="E2610" s="383">
        <v>88.01</v>
      </c>
      <c r="F2610" s="383">
        <v>6.64</v>
      </c>
      <c r="G2610" s="383">
        <v>94.65</v>
      </c>
    </row>
    <row r="2611" spans="1:7" s="352" customFormat="1" ht="38.25" x14ac:dyDescent="0.2">
      <c r="A2611" s="378" t="s">
        <v>5515</v>
      </c>
      <c r="B2611" s="379"/>
      <c r="C2611" s="378" t="s">
        <v>1743</v>
      </c>
      <c r="D2611" s="381" t="s">
        <v>6</v>
      </c>
      <c r="E2611" s="383">
        <v>88.53</v>
      </c>
      <c r="F2611" s="383">
        <v>6.64</v>
      </c>
      <c r="G2611" s="383">
        <v>95.17</v>
      </c>
    </row>
    <row r="2612" spans="1:7" s="352" customFormat="1" ht="38.25" x14ac:dyDescent="0.2">
      <c r="A2612" s="378" t="s">
        <v>5516</v>
      </c>
      <c r="B2612" s="379"/>
      <c r="C2612" s="378" t="s">
        <v>1744</v>
      </c>
      <c r="D2612" s="381" t="s">
        <v>6</v>
      </c>
      <c r="E2612" s="383">
        <v>92.95</v>
      </c>
      <c r="F2612" s="383">
        <v>6.64</v>
      </c>
      <c r="G2612" s="383">
        <v>99.59</v>
      </c>
    </row>
    <row r="2613" spans="1:7" s="352" customFormat="1" x14ac:dyDescent="0.2">
      <c r="A2613" s="384" t="s">
        <v>5517</v>
      </c>
      <c r="B2613" s="385" t="s">
        <v>7550</v>
      </c>
      <c r="C2613" s="384"/>
      <c r="D2613" s="386"/>
      <c r="E2613" s="387"/>
      <c r="F2613" s="387"/>
      <c r="G2613" s="387"/>
    </row>
    <row r="2614" spans="1:7" s="352" customFormat="1" ht="51" x14ac:dyDescent="0.2">
      <c r="A2614" s="378" t="s">
        <v>5518</v>
      </c>
      <c r="B2614" s="379"/>
      <c r="C2614" s="378" t="s">
        <v>7551</v>
      </c>
      <c r="D2614" s="381" t="s">
        <v>6</v>
      </c>
      <c r="E2614" s="383">
        <v>11.18</v>
      </c>
      <c r="F2614" s="383">
        <v>6.64</v>
      </c>
      <c r="G2614" s="383">
        <v>17.82</v>
      </c>
    </row>
    <row r="2615" spans="1:7" ht="51" x14ac:dyDescent="0.2">
      <c r="A2615" s="378" t="s">
        <v>5519</v>
      </c>
      <c r="B2615" s="379"/>
      <c r="C2615" s="378" t="s">
        <v>1745</v>
      </c>
      <c r="D2615" s="381" t="s">
        <v>6</v>
      </c>
      <c r="E2615" s="383">
        <v>23.86</v>
      </c>
      <c r="F2615" s="383">
        <v>13.27</v>
      </c>
      <c r="G2615" s="383">
        <v>37.130000000000003</v>
      </c>
    </row>
    <row r="2616" spans="1:7" s="352" customFormat="1" ht="51" x14ac:dyDescent="0.2">
      <c r="A2616" s="378" t="s">
        <v>5520</v>
      </c>
      <c r="B2616" s="379"/>
      <c r="C2616" s="378" t="s">
        <v>7552</v>
      </c>
      <c r="D2616" s="381" t="s">
        <v>6</v>
      </c>
      <c r="E2616" s="383">
        <v>54.88</v>
      </c>
      <c r="F2616" s="383">
        <v>6.64</v>
      </c>
      <c r="G2616" s="383">
        <v>61.52</v>
      </c>
    </row>
    <row r="2617" spans="1:7" s="352" customFormat="1" ht="51" x14ac:dyDescent="0.2">
      <c r="A2617" s="378" t="s">
        <v>5521</v>
      </c>
      <c r="B2617" s="379"/>
      <c r="C2617" s="378" t="s">
        <v>1746</v>
      </c>
      <c r="D2617" s="381" t="s">
        <v>6</v>
      </c>
      <c r="E2617" s="383">
        <v>25.62</v>
      </c>
      <c r="F2617" s="383">
        <v>13.27</v>
      </c>
      <c r="G2617" s="383">
        <v>38.89</v>
      </c>
    </row>
    <row r="2618" spans="1:7" ht="51" x14ac:dyDescent="0.2">
      <c r="A2618" s="378" t="s">
        <v>5522</v>
      </c>
      <c r="B2618" s="379"/>
      <c r="C2618" s="378" t="s">
        <v>5523</v>
      </c>
      <c r="D2618" s="381" t="s">
        <v>6</v>
      </c>
      <c r="E2618" s="383">
        <v>71.989999999999995</v>
      </c>
      <c r="F2618" s="383">
        <v>13.27</v>
      </c>
      <c r="G2618" s="383">
        <v>85.26</v>
      </c>
    </row>
    <row r="2619" spans="1:7" s="352" customFormat="1" ht="51" x14ac:dyDescent="0.2">
      <c r="A2619" s="378" t="s">
        <v>5524</v>
      </c>
      <c r="B2619" s="379"/>
      <c r="C2619" s="378" t="s">
        <v>7553</v>
      </c>
      <c r="D2619" s="381" t="s">
        <v>6</v>
      </c>
      <c r="E2619" s="383">
        <v>17.510000000000002</v>
      </c>
      <c r="F2619" s="383">
        <v>6.64</v>
      </c>
      <c r="G2619" s="383">
        <v>24.15</v>
      </c>
    </row>
    <row r="2620" spans="1:7" s="352" customFormat="1" ht="51" x14ac:dyDescent="0.2">
      <c r="A2620" s="378" t="s">
        <v>5525</v>
      </c>
      <c r="B2620" s="379"/>
      <c r="C2620" s="378" t="s">
        <v>7554</v>
      </c>
      <c r="D2620" s="381" t="s">
        <v>6</v>
      </c>
      <c r="E2620" s="383">
        <v>22.95</v>
      </c>
      <c r="F2620" s="383">
        <v>13.27</v>
      </c>
      <c r="G2620" s="383">
        <v>36.22</v>
      </c>
    </row>
    <row r="2621" spans="1:7" s="352" customFormat="1" x14ac:dyDescent="0.2">
      <c r="A2621" s="384" t="s">
        <v>5526</v>
      </c>
      <c r="B2621" s="385" t="s">
        <v>1747</v>
      </c>
      <c r="C2621" s="384"/>
      <c r="D2621" s="386"/>
      <c r="E2621" s="387"/>
      <c r="F2621" s="387"/>
      <c r="G2621" s="387"/>
    </row>
    <row r="2622" spans="1:7" s="352" customFormat="1" ht="25.5" x14ac:dyDescent="0.2">
      <c r="A2622" s="378" t="s">
        <v>5527</v>
      </c>
      <c r="B2622" s="379"/>
      <c r="C2622" s="378" t="s">
        <v>1748</v>
      </c>
      <c r="D2622" s="381" t="s">
        <v>6</v>
      </c>
      <c r="E2622" s="383">
        <v>35.74</v>
      </c>
      <c r="F2622" s="383">
        <v>46.68</v>
      </c>
      <c r="G2622" s="383">
        <v>82.42</v>
      </c>
    </row>
    <row r="2623" spans="1:7" s="352" customFormat="1" ht="25.5" x14ac:dyDescent="0.2">
      <c r="A2623" s="378" t="s">
        <v>5528</v>
      </c>
      <c r="B2623" s="379"/>
      <c r="C2623" s="378" t="s">
        <v>1749</v>
      </c>
      <c r="D2623" s="381" t="s">
        <v>6</v>
      </c>
      <c r="E2623" s="383">
        <v>422.85</v>
      </c>
      <c r="F2623" s="383">
        <v>46.68</v>
      </c>
      <c r="G2623" s="383">
        <v>469.53</v>
      </c>
    </row>
    <row r="2624" spans="1:7" s="352" customFormat="1" ht="25.5" x14ac:dyDescent="0.2">
      <c r="A2624" s="378" t="s">
        <v>5529</v>
      </c>
      <c r="B2624" s="379"/>
      <c r="C2624" s="378" t="s">
        <v>1750</v>
      </c>
      <c r="D2624" s="381" t="s">
        <v>6</v>
      </c>
      <c r="E2624" s="383">
        <v>172.61</v>
      </c>
      <c r="F2624" s="383">
        <v>46.68</v>
      </c>
      <c r="G2624" s="383">
        <v>219.29</v>
      </c>
    </row>
    <row r="2625" spans="1:7" s="352" customFormat="1" ht="38.25" x14ac:dyDescent="0.2">
      <c r="A2625" s="378" t="s">
        <v>5530</v>
      </c>
      <c r="B2625" s="379"/>
      <c r="C2625" s="378" t="s">
        <v>1751</v>
      </c>
      <c r="D2625" s="381" t="s">
        <v>6</v>
      </c>
      <c r="E2625" s="383">
        <v>1153.77</v>
      </c>
      <c r="F2625" s="383">
        <v>202.65</v>
      </c>
      <c r="G2625" s="383">
        <v>1356.42</v>
      </c>
    </row>
    <row r="2626" spans="1:7" s="352" customFormat="1" ht="25.5" x14ac:dyDescent="0.2">
      <c r="A2626" s="378" t="s">
        <v>5531</v>
      </c>
      <c r="B2626" s="379"/>
      <c r="C2626" s="378" t="s">
        <v>1752</v>
      </c>
      <c r="D2626" s="381" t="s">
        <v>6</v>
      </c>
      <c r="E2626" s="383">
        <v>1457.2</v>
      </c>
      <c r="F2626" s="383">
        <v>74.989999999999995</v>
      </c>
      <c r="G2626" s="383">
        <v>1532.19</v>
      </c>
    </row>
    <row r="2627" spans="1:7" s="352" customFormat="1" ht="25.5" x14ac:dyDescent="0.2">
      <c r="A2627" s="378" t="s">
        <v>5532</v>
      </c>
      <c r="B2627" s="379"/>
      <c r="C2627" s="378" t="s">
        <v>1753</v>
      </c>
      <c r="D2627" s="381" t="s">
        <v>6</v>
      </c>
      <c r="E2627" s="383">
        <v>1162.26</v>
      </c>
      <c r="F2627" s="383">
        <v>74.989999999999995</v>
      </c>
      <c r="G2627" s="383">
        <v>1237.25</v>
      </c>
    </row>
    <row r="2628" spans="1:7" s="352" customFormat="1" ht="38.25" x14ac:dyDescent="0.2">
      <c r="A2628" s="378" t="s">
        <v>5533</v>
      </c>
      <c r="B2628" s="379"/>
      <c r="C2628" s="378" t="s">
        <v>1754</v>
      </c>
      <c r="D2628" s="381" t="s">
        <v>6</v>
      </c>
      <c r="E2628" s="383">
        <v>353.05</v>
      </c>
      <c r="F2628" s="383">
        <v>48.34</v>
      </c>
      <c r="G2628" s="383">
        <v>401.39</v>
      </c>
    </row>
    <row r="2629" spans="1:7" ht="38.25" x14ac:dyDescent="0.2">
      <c r="A2629" s="378" t="s">
        <v>5534</v>
      </c>
      <c r="B2629" s="379"/>
      <c r="C2629" s="378" t="s">
        <v>1755</v>
      </c>
      <c r="D2629" s="381" t="s">
        <v>6</v>
      </c>
      <c r="E2629" s="383">
        <v>428.96</v>
      </c>
      <c r="F2629" s="383">
        <v>48.34</v>
      </c>
      <c r="G2629" s="383">
        <v>477.3</v>
      </c>
    </row>
    <row r="2630" spans="1:7" s="352" customFormat="1" ht="25.5" x14ac:dyDescent="0.2">
      <c r="A2630" s="378" t="s">
        <v>5535</v>
      </c>
      <c r="B2630" s="379"/>
      <c r="C2630" s="378" t="s">
        <v>1756</v>
      </c>
      <c r="D2630" s="381" t="s">
        <v>6</v>
      </c>
      <c r="E2630" s="383">
        <v>844.1</v>
      </c>
      <c r="F2630" s="383">
        <v>74.989999999999995</v>
      </c>
      <c r="G2630" s="383">
        <v>919.09</v>
      </c>
    </row>
    <row r="2631" spans="1:7" s="352" customFormat="1" ht="38.25" x14ac:dyDescent="0.2">
      <c r="A2631" s="378" t="s">
        <v>5536</v>
      </c>
      <c r="B2631" s="379"/>
      <c r="C2631" s="378" t="s">
        <v>7555</v>
      </c>
      <c r="D2631" s="381" t="s">
        <v>6</v>
      </c>
      <c r="E2631" s="383">
        <v>880.78</v>
      </c>
      <c r="F2631" s="383">
        <v>336.15</v>
      </c>
      <c r="G2631" s="383">
        <v>1216.93</v>
      </c>
    </row>
    <row r="2632" spans="1:7" s="352" customFormat="1" ht="25.5" x14ac:dyDescent="0.2">
      <c r="A2632" s="378" t="s">
        <v>5537</v>
      </c>
      <c r="B2632" s="379"/>
      <c r="C2632" s="378" t="s">
        <v>5538</v>
      </c>
      <c r="D2632" s="381" t="s">
        <v>6</v>
      </c>
      <c r="E2632" s="383">
        <v>580.89</v>
      </c>
      <c r="F2632" s="383">
        <v>74.989999999999995</v>
      </c>
      <c r="G2632" s="383">
        <v>655.88</v>
      </c>
    </row>
    <row r="2633" spans="1:7" x14ac:dyDescent="0.2">
      <c r="A2633" s="384" t="s">
        <v>5539</v>
      </c>
      <c r="B2633" s="385" t="s">
        <v>1757</v>
      </c>
      <c r="C2633" s="384"/>
      <c r="D2633" s="386"/>
      <c r="E2633" s="387"/>
      <c r="F2633" s="387"/>
      <c r="G2633" s="387"/>
    </row>
    <row r="2634" spans="1:7" s="352" customFormat="1" ht="25.5" x14ac:dyDescent="0.2">
      <c r="A2634" s="378" t="s">
        <v>5540</v>
      </c>
      <c r="B2634" s="379"/>
      <c r="C2634" s="378" t="s">
        <v>1758</v>
      </c>
      <c r="D2634" s="381" t="s">
        <v>6</v>
      </c>
      <c r="E2634" s="383">
        <v>444.5</v>
      </c>
      <c r="F2634" s="383">
        <v>23.35</v>
      </c>
      <c r="G2634" s="383">
        <v>467.85</v>
      </c>
    </row>
    <row r="2635" spans="1:7" s="352" customFormat="1" ht="25.5" x14ac:dyDescent="0.2">
      <c r="A2635" s="378" t="s">
        <v>5541</v>
      </c>
      <c r="B2635" s="379"/>
      <c r="C2635" s="378" t="s">
        <v>1759</v>
      </c>
      <c r="D2635" s="381" t="s">
        <v>6</v>
      </c>
      <c r="E2635" s="383">
        <v>113.95</v>
      </c>
      <c r="F2635" s="383">
        <v>9.9600000000000009</v>
      </c>
      <c r="G2635" s="383">
        <v>123.91</v>
      </c>
    </row>
    <row r="2636" spans="1:7" s="352" customFormat="1" ht="25.5" x14ac:dyDescent="0.2">
      <c r="A2636" s="378" t="s">
        <v>5542</v>
      </c>
      <c r="B2636" s="379"/>
      <c r="C2636" s="378" t="s">
        <v>1760</v>
      </c>
      <c r="D2636" s="381" t="s">
        <v>6</v>
      </c>
      <c r="E2636" s="383">
        <v>343.46</v>
      </c>
      <c r="F2636" s="383">
        <v>23.35</v>
      </c>
      <c r="G2636" s="383">
        <v>366.81</v>
      </c>
    </row>
    <row r="2637" spans="1:7" s="352" customFormat="1" ht="25.5" x14ac:dyDescent="0.2">
      <c r="A2637" s="378" t="s">
        <v>5543</v>
      </c>
      <c r="B2637" s="379"/>
      <c r="C2637" s="378" t="s">
        <v>1761</v>
      </c>
      <c r="D2637" s="381" t="s">
        <v>6</v>
      </c>
      <c r="E2637" s="383">
        <v>271.51</v>
      </c>
      <c r="F2637" s="383">
        <v>23.35</v>
      </c>
      <c r="G2637" s="383">
        <v>294.86</v>
      </c>
    </row>
    <row r="2638" spans="1:7" s="352" customFormat="1" ht="38.25" x14ac:dyDescent="0.2">
      <c r="A2638" s="378" t="s">
        <v>7556</v>
      </c>
      <c r="B2638" s="379"/>
      <c r="C2638" s="378" t="s">
        <v>7557</v>
      </c>
      <c r="D2638" s="381" t="s">
        <v>6</v>
      </c>
      <c r="E2638" s="383">
        <v>1083.3599999999999</v>
      </c>
      <c r="F2638" s="383">
        <v>23.35</v>
      </c>
      <c r="G2638" s="383">
        <v>1106.71</v>
      </c>
    </row>
    <row r="2639" spans="1:7" s="352" customFormat="1" ht="38.25" x14ac:dyDescent="0.2">
      <c r="A2639" s="378" t="s">
        <v>7558</v>
      </c>
      <c r="B2639" s="379"/>
      <c r="C2639" s="378" t="s">
        <v>7559</v>
      </c>
      <c r="D2639" s="381" t="s">
        <v>6</v>
      </c>
      <c r="E2639" s="383">
        <v>826.51</v>
      </c>
      <c r="F2639" s="383">
        <v>23.35</v>
      </c>
      <c r="G2639" s="383">
        <v>849.86</v>
      </c>
    </row>
    <row r="2640" spans="1:7" s="352" customFormat="1" ht="25.5" x14ac:dyDescent="0.2">
      <c r="A2640" s="378" t="s">
        <v>7560</v>
      </c>
      <c r="B2640" s="379"/>
      <c r="C2640" s="378" t="s">
        <v>7561</v>
      </c>
      <c r="D2640" s="381" t="s">
        <v>6</v>
      </c>
      <c r="E2640" s="383">
        <v>781.44</v>
      </c>
      <c r="F2640" s="383">
        <v>23.35</v>
      </c>
      <c r="G2640" s="383">
        <v>804.79</v>
      </c>
    </row>
    <row r="2641" spans="1:7" s="352" customFormat="1" x14ac:dyDescent="0.2">
      <c r="A2641" s="384" t="s">
        <v>5544</v>
      </c>
      <c r="B2641" s="385" t="s">
        <v>1762</v>
      </c>
      <c r="C2641" s="384"/>
      <c r="D2641" s="386"/>
      <c r="E2641" s="387"/>
      <c r="F2641" s="387"/>
      <c r="G2641" s="387"/>
    </row>
    <row r="2642" spans="1:7" s="352" customFormat="1" ht="38.25" x14ac:dyDescent="0.2">
      <c r="A2642" s="378" t="s">
        <v>5545</v>
      </c>
      <c r="B2642" s="379"/>
      <c r="C2642" s="378" t="s">
        <v>7562</v>
      </c>
      <c r="D2642" s="381" t="s">
        <v>6</v>
      </c>
      <c r="E2642" s="383">
        <v>728.7</v>
      </c>
      <c r="F2642" s="383">
        <v>16.600000000000001</v>
      </c>
      <c r="G2642" s="383">
        <v>745.3</v>
      </c>
    </row>
    <row r="2643" spans="1:7" s="352" customFormat="1" ht="38.25" x14ac:dyDescent="0.2">
      <c r="A2643" s="378" t="s">
        <v>5546</v>
      </c>
      <c r="B2643" s="379"/>
      <c r="C2643" s="378" t="s">
        <v>7563</v>
      </c>
      <c r="D2643" s="381" t="s">
        <v>6</v>
      </c>
      <c r="E2643" s="383">
        <v>842.88</v>
      </c>
      <c r="F2643" s="383">
        <v>16.600000000000001</v>
      </c>
      <c r="G2643" s="383">
        <v>859.48</v>
      </c>
    </row>
    <row r="2644" spans="1:7" s="352" customFormat="1" ht="38.25" x14ac:dyDescent="0.2">
      <c r="A2644" s="378" t="s">
        <v>5547</v>
      </c>
      <c r="B2644" s="379"/>
      <c r="C2644" s="378" t="s">
        <v>7564</v>
      </c>
      <c r="D2644" s="381" t="s">
        <v>6</v>
      </c>
      <c r="E2644" s="383">
        <v>531.29</v>
      </c>
      <c r="F2644" s="383">
        <v>16.600000000000001</v>
      </c>
      <c r="G2644" s="383">
        <v>547.89</v>
      </c>
    </row>
    <row r="2645" spans="1:7" s="352" customFormat="1" ht="38.25" x14ac:dyDescent="0.2">
      <c r="A2645" s="378" t="s">
        <v>5548</v>
      </c>
      <c r="B2645" s="379"/>
      <c r="C2645" s="378" t="s">
        <v>7565</v>
      </c>
      <c r="D2645" s="381" t="s">
        <v>6</v>
      </c>
      <c r="E2645" s="383">
        <v>266.83999999999997</v>
      </c>
      <c r="F2645" s="383">
        <v>16.600000000000001</v>
      </c>
      <c r="G2645" s="383">
        <v>283.44</v>
      </c>
    </row>
    <row r="2646" spans="1:7" s="352" customFormat="1" ht="38.25" x14ac:dyDescent="0.2">
      <c r="A2646" s="378" t="s">
        <v>5549</v>
      </c>
      <c r="B2646" s="379"/>
      <c r="C2646" s="378" t="s">
        <v>7566</v>
      </c>
      <c r="D2646" s="381" t="s">
        <v>6</v>
      </c>
      <c r="E2646" s="383">
        <v>301.64999999999998</v>
      </c>
      <c r="F2646" s="383">
        <v>16.600000000000001</v>
      </c>
      <c r="G2646" s="383">
        <v>318.25</v>
      </c>
    </row>
    <row r="2647" spans="1:7" s="352" customFormat="1" x14ac:dyDescent="0.2">
      <c r="A2647" s="384" t="s">
        <v>5550</v>
      </c>
      <c r="B2647" s="385" t="s">
        <v>1763</v>
      </c>
      <c r="C2647" s="384"/>
      <c r="D2647" s="386"/>
      <c r="E2647" s="387"/>
      <c r="F2647" s="387"/>
      <c r="G2647" s="387"/>
    </row>
    <row r="2648" spans="1:7" s="352" customFormat="1" ht="25.5" x14ac:dyDescent="0.2">
      <c r="A2648" s="378" t="s">
        <v>5551</v>
      </c>
      <c r="B2648" s="379"/>
      <c r="C2648" s="378" t="s">
        <v>8330</v>
      </c>
      <c r="D2648" s="381" t="s">
        <v>6</v>
      </c>
      <c r="E2648" s="383">
        <v>161.74</v>
      </c>
      <c r="F2648" s="383">
        <v>13.27</v>
      </c>
      <c r="G2648" s="383">
        <v>175.01</v>
      </c>
    </row>
    <row r="2649" spans="1:7" s="352" customFormat="1" ht="38.25" x14ac:dyDescent="0.2">
      <c r="A2649" s="378" t="s">
        <v>5552</v>
      </c>
      <c r="B2649" s="379"/>
      <c r="C2649" s="378" t="s">
        <v>7567</v>
      </c>
      <c r="D2649" s="381" t="s">
        <v>6</v>
      </c>
      <c r="E2649" s="383">
        <v>137.54</v>
      </c>
      <c r="F2649" s="383">
        <v>13.27</v>
      </c>
      <c r="G2649" s="383">
        <v>150.81</v>
      </c>
    </row>
    <row r="2650" spans="1:7" s="352" customFormat="1" ht="38.25" x14ac:dyDescent="0.2">
      <c r="A2650" s="378" t="s">
        <v>5553</v>
      </c>
      <c r="B2650" s="379"/>
      <c r="C2650" s="378" t="s">
        <v>7568</v>
      </c>
      <c r="D2650" s="381" t="s">
        <v>6</v>
      </c>
      <c r="E2650" s="383">
        <v>133.68</v>
      </c>
      <c r="F2650" s="383">
        <v>13.27</v>
      </c>
      <c r="G2650" s="383">
        <v>146.94999999999999</v>
      </c>
    </row>
    <row r="2651" spans="1:7" s="397" customFormat="1" ht="25.5" x14ac:dyDescent="0.2">
      <c r="A2651" s="378" t="s">
        <v>8470</v>
      </c>
      <c r="B2651" s="379"/>
      <c r="C2651" s="378" t="s">
        <v>8471</v>
      </c>
      <c r="D2651" s="381" t="s">
        <v>6</v>
      </c>
      <c r="E2651" s="383">
        <v>35.64</v>
      </c>
      <c r="F2651" s="383">
        <v>13.27</v>
      </c>
      <c r="G2651" s="383">
        <v>48.91</v>
      </c>
    </row>
    <row r="2652" spans="1:7" ht="38.25" x14ac:dyDescent="0.2">
      <c r="A2652" s="378" t="s">
        <v>5554</v>
      </c>
      <c r="B2652" s="379"/>
      <c r="C2652" s="378" t="s">
        <v>7569</v>
      </c>
      <c r="D2652" s="381" t="s">
        <v>6</v>
      </c>
      <c r="E2652" s="383">
        <v>65.400000000000006</v>
      </c>
      <c r="F2652" s="383">
        <v>13.27</v>
      </c>
      <c r="G2652" s="383">
        <v>78.67</v>
      </c>
    </row>
    <row r="2653" spans="1:7" s="352" customFormat="1" x14ac:dyDescent="0.2">
      <c r="A2653" s="384" t="s">
        <v>5555</v>
      </c>
      <c r="B2653" s="385" t="s">
        <v>1764</v>
      </c>
      <c r="C2653" s="384"/>
      <c r="D2653" s="386"/>
      <c r="E2653" s="387"/>
      <c r="F2653" s="387"/>
      <c r="G2653" s="387"/>
    </row>
    <row r="2654" spans="1:7" s="352" customFormat="1" ht="51" x14ac:dyDescent="0.2">
      <c r="A2654" s="378" t="s">
        <v>5556</v>
      </c>
      <c r="B2654" s="379"/>
      <c r="C2654" s="378" t="s">
        <v>7570</v>
      </c>
      <c r="D2654" s="381" t="s">
        <v>6</v>
      </c>
      <c r="E2654" s="383">
        <v>137.38999999999999</v>
      </c>
      <c r="F2654" s="383">
        <v>13.27</v>
      </c>
      <c r="G2654" s="383">
        <v>150.66</v>
      </c>
    </row>
    <row r="2655" spans="1:7" s="352" customFormat="1" ht="38.25" x14ac:dyDescent="0.2">
      <c r="A2655" s="378" t="s">
        <v>5557</v>
      </c>
      <c r="B2655" s="379"/>
      <c r="C2655" s="378" t="s">
        <v>7571</v>
      </c>
      <c r="D2655" s="381" t="s">
        <v>6</v>
      </c>
      <c r="E2655" s="383">
        <v>55.15</v>
      </c>
      <c r="F2655" s="383">
        <v>13.27</v>
      </c>
      <c r="G2655" s="383">
        <v>68.42</v>
      </c>
    </row>
    <row r="2656" spans="1:7" s="352" customFormat="1" ht="51" x14ac:dyDescent="0.2">
      <c r="A2656" s="378" t="s">
        <v>5558</v>
      </c>
      <c r="B2656" s="379"/>
      <c r="C2656" s="378" t="s">
        <v>7572</v>
      </c>
      <c r="D2656" s="381" t="s">
        <v>6</v>
      </c>
      <c r="E2656" s="383">
        <v>198.47</v>
      </c>
      <c r="F2656" s="383">
        <v>13.27</v>
      </c>
      <c r="G2656" s="383">
        <v>211.74</v>
      </c>
    </row>
    <row r="2657" spans="1:7" s="352" customFormat="1" ht="38.25" x14ac:dyDescent="0.2">
      <c r="A2657" s="378" t="s">
        <v>5559</v>
      </c>
      <c r="B2657" s="379"/>
      <c r="C2657" s="378" t="s">
        <v>7573</v>
      </c>
      <c r="D2657" s="381" t="s">
        <v>6</v>
      </c>
      <c r="E2657" s="383">
        <v>133.41999999999999</v>
      </c>
      <c r="F2657" s="383">
        <v>9.9600000000000009</v>
      </c>
      <c r="G2657" s="383">
        <v>143.38</v>
      </c>
    </row>
    <row r="2658" spans="1:7" s="352" customFormat="1" ht="38.25" x14ac:dyDescent="0.2">
      <c r="A2658" s="378" t="s">
        <v>5560</v>
      </c>
      <c r="B2658" s="379"/>
      <c r="C2658" s="378" t="s">
        <v>7574</v>
      </c>
      <c r="D2658" s="381" t="s">
        <v>6</v>
      </c>
      <c r="E2658" s="383">
        <v>53.54</v>
      </c>
      <c r="F2658" s="383">
        <v>16.600000000000001</v>
      </c>
      <c r="G2658" s="383">
        <v>70.14</v>
      </c>
    </row>
    <row r="2659" spans="1:7" s="352" customFormat="1" ht="38.25" x14ac:dyDescent="0.2">
      <c r="A2659" s="378" t="s">
        <v>5561</v>
      </c>
      <c r="B2659" s="379"/>
      <c r="C2659" s="378" t="s">
        <v>7575</v>
      </c>
      <c r="D2659" s="381" t="s">
        <v>6</v>
      </c>
      <c r="E2659" s="383">
        <v>57.98</v>
      </c>
      <c r="F2659" s="383">
        <v>13.27</v>
      </c>
      <c r="G2659" s="383">
        <v>71.25</v>
      </c>
    </row>
    <row r="2660" spans="1:7" s="352" customFormat="1" ht="51" x14ac:dyDescent="0.2">
      <c r="A2660" s="378" t="s">
        <v>5562</v>
      </c>
      <c r="B2660" s="379"/>
      <c r="C2660" s="378" t="s">
        <v>7576</v>
      </c>
      <c r="D2660" s="381" t="s">
        <v>6</v>
      </c>
      <c r="E2660" s="383">
        <v>101.95</v>
      </c>
      <c r="F2660" s="383">
        <v>13.27</v>
      </c>
      <c r="G2660" s="383">
        <v>115.22</v>
      </c>
    </row>
    <row r="2661" spans="1:7" s="352" customFormat="1" ht="51" x14ac:dyDescent="0.2">
      <c r="A2661" s="378" t="s">
        <v>5563</v>
      </c>
      <c r="B2661" s="379"/>
      <c r="C2661" s="378" t="s">
        <v>7577</v>
      </c>
      <c r="D2661" s="381" t="s">
        <v>6</v>
      </c>
      <c r="E2661" s="383">
        <v>126.02</v>
      </c>
      <c r="F2661" s="383">
        <v>13.27</v>
      </c>
      <c r="G2661" s="383">
        <v>139.29</v>
      </c>
    </row>
    <row r="2662" spans="1:7" s="352" customFormat="1" ht="51" x14ac:dyDescent="0.2">
      <c r="A2662" s="378" t="s">
        <v>5564</v>
      </c>
      <c r="B2662" s="379"/>
      <c r="C2662" s="378" t="s">
        <v>1765</v>
      </c>
      <c r="D2662" s="381" t="s">
        <v>6</v>
      </c>
      <c r="E2662" s="383">
        <v>130.12</v>
      </c>
      <c r="F2662" s="383">
        <v>9.9600000000000009</v>
      </c>
      <c r="G2662" s="383">
        <v>140.08000000000001</v>
      </c>
    </row>
    <row r="2663" spans="1:7" ht="38.25" x14ac:dyDescent="0.2">
      <c r="A2663" s="378" t="s">
        <v>5565</v>
      </c>
      <c r="B2663" s="379"/>
      <c r="C2663" s="378" t="s">
        <v>1766</v>
      </c>
      <c r="D2663" s="381" t="s">
        <v>6</v>
      </c>
      <c r="E2663" s="383">
        <v>46.32</v>
      </c>
      <c r="F2663" s="383">
        <v>9.9600000000000009</v>
      </c>
      <c r="G2663" s="383">
        <v>56.28</v>
      </c>
    </row>
    <row r="2664" spans="1:7" s="352" customFormat="1" ht="38.25" x14ac:dyDescent="0.2">
      <c r="A2664" s="378" t="s">
        <v>5566</v>
      </c>
      <c r="B2664" s="379"/>
      <c r="C2664" s="378" t="s">
        <v>1767</v>
      </c>
      <c r="D2664" s="381" t="s">
        <v>6</v>
      </c>
      <c r="E2664" s="383">
        <v>112.45</v>
      </c>
      <c r="F2664" s="383">
        <v>13.27</v>
      </c>
      <c r="G2664" s="383">
        <v>125.72</v>
      </c>
    </row>
    <row r="2665" spans="1:7" s="352" customFormat="1" ht="38.25" x14ac:dyDescent="0.2">
      <c r="A2665" s="378" t="s">
        <v>5567</v>
      </c>
      <c r="B2665" s="379"/>
      <c r="C2665" s="378" t="s">
        <v>1768</v>
      </c>
      <c r="D2665" s="381" t="s">
        <v>6</v>
      </c>
      <c r="E2665" s="383">
        <v>51.48</v>
      </c>
      <c r="F2665" s="383">
        <v>16.600000000000001</v>
      </c>
      <c r="G2665" s="383">
        <v>68.08</v>
      </c>
    </row>
    <row r="2666" spans="1:7" s="352" customFormat="1" ht="38.25" x14ac:dyDescent="0.2">
      <c r="A2666" s="378" t="s">
        <v>5568</v>
      </c>
      <c r="B2666" s="379"/>
      <c r="C2666" s="378" t="s">
        <v>1769</v>
      </c>
      <c r="D2666" s="381" t="s">
        <v>6</v>
      </c>
      <c r="E2666" s="383">
        <v>66.599999999999994</v>
      </c>
      <c r="F2666" s="383">
        <v>16.600000000000001</v>
      </c>
      <c r="G2666" s="383">
        <v>83.2</v>
      </c>
    </row>
    <row r="2667" spans="1:7" s="352" customFormat="1" ht="38.25" x14ac:dyDescent="0.2">
      <c r="A2667" s="378" t="s">
        <v>5569</v>
      </c>
      <c r="B2667" s="379"/>
      <c r="C2667" s="378" t="s">
        <v>1770</v>
      </c>
      <c r="D2667" s="381" t="s">
        <v>6</v>
      </c>
      <c r="E2667" s="383">
        <v>100.16</v>
      </c>
      <c r="F2667" s="383">
        <v>16.600000000000001</v>
      </c>
      <c r="G2667" s="383">
        <v>116.76</v>
      </c>
    </row>
    <row r="2668" spans="1:7" s="352" customFormat="1" ht="51" x14ac:dyDescent="0.2">
      <c r="A2668" s="378" t="s">
        <v>5570</v>
      </c>
      <c r="B2668" s="379"/>
      <c r="C2668" s="378" t="s">
        <v>5571</v>
      </c>
      <c r="D2668" s="381" t="s">
        <v>6</v>
      </c>
      <c r="E2668" s="383">
        <v>79.92</v>
      </c>
      <c r="F2668" s="383">
        <v>16.600000000000001</v>
      </c>
      <c r="G2668" s="383">
        <v>96.52</v>
      </c>
    </row>
    <row r="2669" spans="1:7" s="352" customFormat="1" ht="25.5" x14ac:dyDescent="0.2">
      <c r="A2669" s="378" t="s">
        <v>5572</v>
      </c>
      <c r="B2669" s="379"/>
      <c r="C2669" s="378" t="s">
        <v>1771</v>
      </c>
      <c r="D2669" s="381" t="s">
        <v>6</v>
      </c>
      <c r="E2669" s="383">
        <v>44.21</v>
      </c>
      <c r="F2669" s="383">
        <v>16.600000000000001</v>
      </c>
      <c r="G2669" s="383">
        <v>60.81</v>
      </c>
    </row>
    <row r="2670" spans="1:7" s="352" customFormat="1" ht="51" x14ac:dyDescent="0.2">
      <c r="A2670" s="378" t="s">
        <v>5573</v>
      </c>
      <c r="B2670" s="379"/>
      <c r="C2670" s="378" t="s">
        <v>1772</v>
      </c>
      <c r="D2670" s="381" t="s">
        <v>6</v>
      </c>
      <c r="E2670" s="383">
        <v>185.6</v>
      </c>
      <c r="F2670" s="383">
        <v>16.600000000000001</v>
      </c>
      <c r="G2670" s="383">
        <v>202.2</v>
      </c>
    </row>
    <row r="2671" spans="1:7" ht="51" x14ac:dyDescent="0.2">
      <c r="A2671" s="378" t="s">
        <v>5574</v>
      </c>
      <c r="B2671" s="379"/>
      <c r="C2671" s="378" t="s">
        <v>1773</v>
      </c>
      <c r="D2671" s="381" t="s">
        <v>6</v>
      </c>
      <c r="E2671" s="383">
        <v>40.520000000000003</v>
      </c>
      <c r="F2671" s="383">
        <v>13.27</v>
      </c>
      <c r="G2671" s="383">
        <v>53.79</v>
      </c>
    </row>
    <row r="2672" spans="1:7" s="352" customFormat="1" ht="25.5" x14ac:dyDescent="0.2">
      <c r="A2672" s="378" t="s">
        <v>5575</v>
      </c>
      <c r="B2672" s="379"/>
      <c r="C2672" s="378" t="s">
        <v>1774</v>
      </c>
      <c r="D2672" s="381" t="s">
        <v>6</v>
      </c>
      <c r="E2672" s="383">
        <v>80.41</v>
      </c>
      <c r="F2672" s="383">
        <v>13.27</v>
      </c>
      <c r="G2672" s="383">
        <v>93.68</v>
      </c>
    </row>
    <row r="2673" spans="1:7" s="352" customFormat="1" ht="51" x14ac:dyDescent="0.2">
      <c r="A2673" s="378" t="s">
        <v>5576</v>
      </c>
      <c r="B2673" s="379"/>
      <c r="C2673" s="378" t="s">
        <v>8331</v>
      </c>
      <c r="D2673" s="381" t="s">
        <v>6</v>
      </c>
      <c r="E2673" s="383">
        <v>188.94</v>
      </c>
      <c r="F2673" s="383">
        <v>13.27</v>
      </c>
      <c r="G2673" s="383">
        <v>202.21</v>
      </c>
    </row>
    <row r="2674" spans="1:7" s="352" customFormat="1" ht="51" x14ac:dyDescent="0.2">
      <c r="A2674" s="378" t="s">
        <v>5577</v>
      </c>
      <c r="B2674" s="379"/>
      <c r="C2674" s="378" t="s">
        <v>1775</v>
      </c>
      <c r="D2674" s="381" t="s">
        <v>6</v>
      </c>
      <c r="E2674" s="383">
        <v>158.74</v>
      </c>
      <c r="F2674" s="383">
        <v>13.27</v>
      </c>
      <c r="G2674" s="383">
        <v>172.01</v>
      </c>
    </row>
    <row r="2675" spans="1:7" s="352" customFormat="1" ht="51" x14ac:dyDescent="0.2">
      <c r="A2675" s="378" t="s">
        <v>5578</v>
      </c>
      <c r="B2675" s="379"/>
      <c r="C2675" s="378" t="s">
        <v>1776</v>
      </c>
      <c r="D2675" s="381" t="s">
        <v>6</v>
      </c>
      <c r="E2675" s="383">
        <v>139.07</v>
      </c>
      <c r="F2675" s="383">
        <v>13.27</v>
      </c>
      <c r="G2675" s="383">
        <v>152.34</v>
      </c>
    </row>
    <row r="2676" spans="1:7" s="352" customFormat="1" ht="51" x14ac:dyDescent="0.2">
      <c r="A2676" s="378" t="s">
        <v>5579</v>
      </c>
      <c r="B2676" s="379"/>
      <c r="C2676" s="378" t="s">
        <v>5580</v>
      </c>
      <c r="D2676" s="381" t="s">
        <v>6</v>
      </c>
      <c r="E2676" s="383">
        <v>135.35</v>
      </c>
      <c r="F2676" s="383">
        <v>13.27</v>
      </c>
      <c r="G2676" s="383">
        <v>148.62</v>
      </c>
    </row>
    <row r="2677" spans="1:7" s="352" customFormat="1" x14ac:dyDescent="0.2">
      <c r="A2677" s="384" t="s">
        <v>5581</v>
      </c>
      <c r="B2677" s="385" t="s">
        <v>1777</v>
      </c>
      <c r="C2677" s="384"/>
      <c r="D2677" s="386"/>
      <c r="E2677" s="387"/>
      <c r="F2677" s="387"/>
      <c r="G2677" s="387"/>
    </row>
    <row r="2678" spans="1:7" s="352" customFormat="1" ht="38.25" x14ac:dyDescent="0.2">
      <c r="A2678" s="378" t="s">
        <v>5582</v>
      </c>
      <c r="B2678" s="379"/>
      <c r="C2678" s="378" t="s">
        <v>5583</v>
      </c>
      <c r="D2678" s="381" t="s">
        <v>6</v>
      </c>
      <c r="E2678" s="383">
        <v>29.28</v>
      </c>
      <c r="F2678" s="383">
        <v>9.9600000000000009</v>
      </c>
      <c r="G2678" s="383">
        <v>39.24</v>
      </c>
    </row>
    <row r="2679" spans="1:7" s="352" customFormat="1" ht="51" x14ac:dyDescent="0.2">
      <c r="A2679" s="378" t="s">
        <v>5584</v>
      </c>
      <c r="B2679" s="379"/>
      <c r="C2679" s="378" t="s">
        <v>5585</v>
      </c>
      <c r="D2679" s="381" t="s">
        <v>6</v>
      </c>
      <c r="E2679" s="383">
        <v>117.1</v>
      </c>
      <c r="F2679" s="383">
        <v>9.9600000000000009</v>
      </c>
      <c r="G2679" s="383">
        <v>127.06</v>
      </c>
    </row>
    <row r="2680" spans="1:7" s="352" customFormat="1" x14ac:dyDescent="0.2">
      <c r="A2680" s="384" t="s">
        <v>5586</v>
      </c>
      <c r="B2680" s="385" t="s">
        <v>5587</v>
      </c>
      <c r="C2680" s="384"/>
      <c r="D2680" s="386"/>
      <c r="E2680" s="387"/>
      <c r="F2680" s="387"/>
      <c r="G2680" s="387"/>
    </row>
    <row r="2681" spans="1:7" s="352" customFormat="1" ht="25.5" x14ac:dyDescent="0.2">
      <c r="A2681" s="378" t="s">
        <v>5588</v>
      </c>
      <c r="B2681" s="379"/>
      <c r="C2681" s="378" t="s">
        <v>1778</v>
      </c>
      <c r="D2681" s="381" t="s">
        <v>6</v>
      </c>
      <c r="E2681" s="383">
        <v>0.28999999999999998</v>
      </c>
      <c r="F2681" s="383">
        <v>13.27</v>
      </c>
      <c r="G2681" s="383">
        <v>13.56</v>
      </c>
    </row>
    <row r="2682" spans="1:7" s="352" customFormat="1" ht="38.25" x14ac:dyDescent="0.2">
      <c r="A2682" s="378" t="s">
        <v>5589</v>
      </c>
      <c r="B2682" s="379"/>
      <c r="C2682" s="378" t="s">
        <v>5590</v>
      </c>
      <c r="D2682" s="381" t="s">
        <v>6</v>
      </c>
      <c r="E2682" s="383">
        <v>4.87</v>
      </c>
      <c r="F2682" s="383">
        <v>2.7</v>
      </c>
      <c r="G2682" s="383">
        <v>7.57</v>
      </c>
    </row>
    <row r="2683" spans="1:7" s="394" customFormat="1" ht="15" x14ac:dyDescent="0.25">
      <c r="A2683" s="372" t="s">
        <v>8472</v>
      </c>
      <c r="B2683" s="373"/>
      <c r="C2683" s="372" t="s">
        <v>8473</v>
      </c>
      <c r="D2683" s="375" t="s">
        <v>6</v>
      </c>
      <c r="E2683" s="377">
        <v>0</v>
      </c>
      <c r="F2683" s="377">
        <v>13.27</v>
      </c>
      <c r="G2683" s="377">
        <v>13.27</v>
      </c>
    </row>
    <row r="2684" spans="1:7" s="11" customFormat="1" x14ac:dyDescent="0.2">
      <c r="A2684" s="372" t="s">
        <v>8474</v>
      </c>
      <c r="B2684" s="373"/>
      <c r="C2684" s="372" t="s">
        <v>8475</v>
      </c>
      <c r="D2684" s="375" t="s">
        <v>6</v>
      </c>
      <c r="E2684" s="377">
        <v>0</v>
      </c>
      <c r="F2684" s="377">
        <v>2.7</v>
      </c>
      <c r="G2684" s="377">
        <v>2.7</v>
      </c>
    </row>
    <row r="2685" spans="1:7" s="352" customFormat="1" x14ac:dyDescent="0.2">
      <c r="A2685" s="384" t="s">
        <v>5591</v>
      </c>
      <c r="B2685" s="385" t="s">
        <v>1779</v>
      </c>
      <c r="C2685" s="384"/>
      <c r="D2685" s="386"/>
      <c r="E2685" s="387"/>
      <c r="F2685" s="387"/>
      <c r="G2685" s="387"/>
    </row>
    <row r="2686" spans="1:7" s="352" customFormat="1" ht="25.5" x14ac:dyDescent="0.2">
      <c r="A2686" s="378" t="s">
        <v>5592</v>
      </c>
      <c r="B2686" s="379"/>
      <c r="C2686" s="378" t="s">
        <v>1780</v>
      </c>
      <c r="D2686" s="381" t="s">
        <v>6</v>
      </c>
      <c r="E2686" s="383">
        <v>308.83</v>
      </c>
      <c r="F2686" s="383">
        <v>17.21</v>
      </c>
      <c r="G2686" s="383">
        <v>326.04000000000002</v>
      </c>
    </row>
    <row r="2687" spans="1:7" s="352" customFormat="1" x14ac:dyDescent="0.2">
      <c r="A2687" s="384" t="s">
        <v>5593</v>
      </c>
      <c r="B2687" s="385" t="s">
        <v>5594</v>
      </c>
      <c r="C2687" s="384"/>
      <c r="D2687" s="386"/>
      <c r="E2687" s="387"/>
      <c r="F2687" s="387"/>
      <c r="G2687" s="387"/>
    </row>
    <row r="2688" spans="1:7" s="352" customFormat="1" ht="38.25" x14ac:dyDescent="0.2">
      <c r="A2688" s="378" t="s">
        <v>5595</v>
      </c>
      <c r="B2688" s="379"/>
      <c r="C2688" s="378" t="s">
        <v>7578</v>
      </c>
      <c r="D2688" s="381" t="s">
        <v>6</v>
      </c>
      <c r="E2688" s="383">
        <v>269.87</v>
      </c>
      <c r="F2688" s="383">
        <v>13.27</v>
      </c>
      <c r="G2688" s="383">
        <v>283.14</v>
      </c>
    </row>
    <row r="2689" spans="1:7" s="352" customFormat="1" ht="51" x14ac:dyDescent="0.2">
      <c r="A2689" s="378" t="s">
        <v>7579</v>
      </c>
      <c r="B2689" s="379"/>
      <c r="C2689" s="378" t="s">
        <v>8332</v>
      </c>
      <c r="D2689" s="381" t="s">
        <v>6</v>
      </c>
      <c r="E2689" s="383">
        <v>316.69</v>
      </c>
      <c r="F2689" s="383">
        <v>9.9600000000000009</v>
      </c>
      <c r="G2689" s="383">
        <v>326.64999999999998</v>
      </c>
    </row>
    <row r="2690" spans="1:7" s="352" customFormat="1" ht="38.25" x14ac:dyDescent="0.2">
      <c r="A2690" s="378" t="s">
        <v>5596</v>
      </c>
      <c r="B2690" s="379"/>
      <c r="C2690" s="378" t="s">
        <v>7580</v>
      </c>
      <c r="D2690" s="381" t="s">
        <v>6</v>
      </c>
      <c r="E2690" s="383">
        <v>318.61</v>
      </c>
      <c r="F2690" s="383">
        <v>13.27</v>
      </c>
      <c r="G2690" s="383">
        <v>331.88</v>
      </c>
    </row>
    <row r="2691" spans="1:7" s="352" customFormat="1" ht="51" x14ac:dyDescent="0.2">
      <c r="A2691" s="378" t="s">
        <v>7581</v>
      </c>
      <c r="B2691" s="379"/>
      <c r="C2691" s="378" t="s">
        <v>7582</v>
      </c>
      <c r="D2691" s="381" t="s">
        <v>6</v>
      </c>
      <c r="E2691" s="383">
        <v>363.02</v>
      </c>
      <c r="F2691" s="383">
        <v>13.27</v>
      </c>
      <c r="G2691" s="383">
        <v>376.29</v>
      </c>
    </row>
    <row r="2692" spans="1:7" s="352" customFormat="1" ht="51" x14ac:dyDescent="0.2">
      <c r="A2692" s="378" t="s">
        <v>7583</v>
      </c>
      <c r="B2692" s="379"/>
      <c r="C2692" s="378" t="s">
        <v>7584</v>
      </c>
      <c r="D2692" s="381" t="s">
        <v>6</v>
      </c>
      <c r="E2692" s="383">
        <v>349.36</v>
      </c>
      <c r="F2692" s="383">
        <v>13.27</v>
      </c>
      <c r="G2692" s="383">
        <v>362.63</v>
      </c>
    </row>
    <row r="2693" spans="1:7" s="352" customFormat="1" ht="51" x14ac:dyDescent="0.2">
      <c r="A2693" s="378" t="s">
        <v>5597</v>
      </c>
      <c r="B2693" s="379"/>
      <c r="C2693" s="378" t="s">
        <v>7585</v>
      </c>
      <c r="D2693" s="381" t="s">
        <v>6</v>
      </c>
      <c r="E2693" s="383">
        <v>662.84</v>
      </c>
      <c r="F2693" s="383">
        <v>13.27</v>
      </c>
      <c r="G2693" s="383">
        <v>676.11</v>
      </c>
    </row>
    <row r="2694" spans="1:7" s="352" customFormat="1" ht="38.25" x14ac:dyDescent="0.2">
      <c r="A2694" s="378" t="s">
        <v>5598</v>
      </c>
      <c r="B2694" s="379"/>
      <c r="C2694" s="378" t="s">
        <v>7586</v>
      </c>
      <c r="D2694" s="381" t="s">
        <v>6</v>
      </c>
      <c r="E2694" s="383">
        <v>377.47</v>
      </c>
      <c r="F2694" s="383">
        <v>13.27</v>
      </c>
      <c r="G2694" s="383">
        <v>390.74</v>
      </c>
    </row>
    <row r="2695" spans="1:7" ht="51" x14ac:dyDescent="0.2">
      <c r="A2695" s="378" t="s">
        <v>7587</v>
      </c>
      <c r="B2695" s="379"/>
      <c r="C2695" s="378" t="s">
        <v>7588</v>
      </c>
      <c r="D2695" s="381" t="s">
        <v>6</v>
      </c>
      <c r="E2695" s="383">
        <v>375.88</v>
      </c>
      <c r="F2695" s="383">
        <v>13.27</v>
      </c>
      <c r="G2695" s="383">
        <v>389.15</v>
      </c>
    </row>
    <row r="2696" spans="1:7" s="352" customFormat="1" ht="51" x14ac:dyDescent="0.2">
      <c r="A2696" s="378" t="s">
        <v>5599</v>
      </c>
      <c r="B2696" s="379"/>
      <c r="C2696" s="378" t="s">
        <v>8333</v>
      </c>
      <c r="D2696" s="381" t="s">
        <v>6</v>
      </c>
      <c r="E2696" s="383">
        <v>298.29000000000002</v>
      </c>
      <c r="F2696" s="383">
        <v>9.9600000000000009</v>
      </c>
      <c r="G2696" s="383">
        <v>308.25</v>
      </c>
    </row>
    <row r="2697" spans="1:7" s="352" customFormat="1" ht="38.25" x14ac:dyDescent="0.2">
      <c r="A2697" s="378" t="s">
        <v>7589</v>
      </c>
      <c r="B2697" s="379"/>
      <c r="C2697" s="378" t="s">
        <v>7590</v>
      </c>
      <c r="D2697" s="381" t="s">
        <v>6</v>
      </c>
      <c r="E2697" s="383">
        <v>352.45</v>
      </c>
      <c r="F2697" s="383">
        <v>13.27</v>
      </c>
      <c r="G2697" s="383">
        <v>365.72</v>
      </c>
    </row>
    <row r="2698" spans="1:7" s="352" customFormat="1" ht="38.25" x14ac:dyDescent="0.2">
      <c r="A2698" s="378" t="s">
        <v>5600</v>
      </c>
      <c r="B2698" s="379"/>
      <c r="C2698" s="378" t="s">
        <v>7591</v>
      </c>
      <c r="D2698" s="381" t="s">
        <v>6</v>
      </c>
      <c r="E2698" s="383">
        <v>162.61000000000001</v>
      </c>
      <c r="F2698" s="383">
        <v>13.27</v>
      </c>
      <c r="G2698" s="383">
        <v>175.88</v>
      </c>
    </row>
    <row r="2699" spans="1:7" s="352" customFormat="1" ht="38.25" x14ac:dyDescent="0.2">
      <c r="A2699" s="378" t="s">
        <v>7592</v>
      </c>
      <c r="B2699" s="379"/>
      <c r="C2699" s="378" t="s">
        <v>8334</v>
      </c>
      <c r="D2699" s="381" t="s">
        <v>6</v>
      </c>
      <c r="E2699" s="383">
        <v>193.98</v>
      </c>
      <c r="F2699" s="383">
        <v>13.27</v>
      </c>
      <c r="G2699" s="383">
        <v>207.25</v>
      </c>
    </row>
    <row r="2700" spans="1:7" s="352" customFormat="1" ht="38.25" x14ac:dyDescent="0.2">
      <c r="A2700" s="378" t="s">
        <v>7593</v>
      </c>
      <c r="B2700" s="379"/>
      <c r="C2700" s="378" t="s">
        <v>7594</v>
      </c>
      <c r="D2700" s="381" t="s">
        <v>6</v>
      </c>
      <c r="E2700" s="383">
        <v>250.87</v>
      </c>
      <c r="F2700" s="383">
        <v>9.9600000000000009</v>
      </c>
      <c r="G2700" s="383">
        <v>260.83</v>
      </c>
    </row>
    <row r="2701" spans="1:7" s="352" customFormat="1" ht="51" x14ac:dyDescent="0.2">
      <c r="A2701" s="378" t="s">
        <v>5601</v>
      </c>
      <c r="B2701" s="379"/>
      <c r="C2701" s="378" t="s">
        <v>7595</v>
      </c>
      <c r="D2701" s="381" t="s">
        <v>6</v>
      </c>
      <c r="E2701" s="383">
        <v>174.61</v>
      </c>
      <c r="F2701" s="383">
        <v>9.9600000000000009</v>
      </c>
      <c r="G2701" s="383">
        <v>184.57</v>
      </c>
    </row>
    <row r="2702" spans="1:7" s="352" customFormat="1" ht="51" x14ac:dyDescent="0.2">
      <c r="A2702" s="378" t="s">
        <v>7596</v>
      </c>
      <c r="B2702" s="379"/>
      <c r="C2702" s="378" t="s">
        <v>8335</v>
      </c>
      <c r="D2702" s="381" t="s">
        <v>6</v>
      </c>
      <c r="E2702" s="383">
        <v>372.51</v>
      </c>
      <c r="F2702" s="383">
        <v>9.9600000000000009</v>
      </c>
      <c r="G2702" s="383">
        <v>382.47</v>
      </c>
    </row>
    <row r="2703" spans="1:7" x14ac:dyDescent="0.2">
      <c r="A2703" s="388" t="s">
        <v>5602</v>
      </c>
      <c r="B2703" s="388" t="s">
        <v>7597</v>
      </c>
      <c r="C2703" s="389"/>
      <c r="D2703" s="390"/>
      <c r="E2703" s="391"/>
      <c r="F2703" s="391"/>
      <c r="G2703" s="391"/>
    </row>
    <row r="2704" spans="1:7" s="352" customFormat="1" x14ac:dyDescent="0.2">
      <c r="A2704" s="369" t="s">
        <v>5603</v>
      </c>
      <c r="B2704" s="369" t="s">
        <v>7598</v>
      </c>
      <c r="C2704" s="370"/>
      <c r="D2704" s="392"/>
      <c r="E2704" s="393"/>
      <c r="F2704" s="393"/>
      <c r="G2704" s="393"/>
    </row>
    <row r="2705" spans="1:7" s="352" customFormat="1" ht="25.5" x14ac:dyDescent="0.2">
      <c r="A2705" s="378" t="s">
        <v>5604</v>
      </c>
      <c r="B2705" s="379"/>
      <c r="C2705" s="378" t="s">
        <v>1781</v>
      </c>
      <c r="D2705" s="381" t="s">
        <v>6</v>
      </c>
      <c r="E2705" s="383">
        <v>50.57</v>
      </c>
      <c r="F2705" s="383">
        <v>8.3000000000000007</v>
      </c>
      <c r="G2705" s="383">
        <v>58.87</v>
      </c>
    </row>
    <row r="2706" spans="1:7" s="352" customFormat="1" ht="25.5" x14ac:dyDescent="0.2">
      <c r="A2706" s="378" t="s">
        <v>5605</v>
      </c>
      <c r="B2706" s="379"/>
      <c r="C2706" s="378" t="s">
        <v>1782</v>
      </c>
      <c r="D2706" s="381" t="s">
        <v>6</v>
      </c>
      <c r="E2706" s="383">
        <v>69.14</v>
      </c>
      <c r="F2706" s="383">
        <v>8.3000000000000007</v>
      </c>
      <c r="G2706" s="383">
        <v>77.44</v>
      </c>
    </row>
    <row r="2707" spans="1:7" s="352" customFormat="1" x14ac:dyDescent="0.2">
      <c r="A2707" s="378" t="s">
        <v>5606</v>
      </c>
      <c r="B2707" s="379"/>
      <c r="C2707" s="378" t="s">
        <v>1784</v>
      </c>
      <c r="D2707" s="381" t="s">
        <v>6</v>
      </c>
      <c r="E2707" s="383">
        <v>39.58</v>
      </c>
      <c r="F2707" s="383">
        <v>8.3000000000000007</v>
      </c>
      <c r="G2707" s="383">
        <v>47.88</v>
      </c>
    </row>
    <row r="2708" spans="1:7" s="352" customFormat="1" x14ac:dyDescent="0.2">
      <c r="A2708" s="378" t="s">
        <v>5607</v>
      </c>
      <c r="B2708" s="379"/>
      <c r="C2708" s="378" t="s">
        <v>1785</v>
      </c>
      <c r="D2708" s="381" t="s">
        <v>6</v>
      </c>
      <c r="E2708" s="383">
        <v>28.24</v>
      </c>
      <c r="F2708" s="383">
        <v>8.3000000000000007</v>
      </c>
      <c r="G2708" s="383">
        <v>36.54</v>
      </c>
    </row>
    <row r="2709" spans="1:7" ht="25.5" x14ac:dyDescent="0.2">
      <c r="A2709" s="378" t="s">
        <v>5608</v>
      </c>
      <c r="B2709" s="379"/>
      <c r="C2709" s="378" t="s">
        <v>5609</v>
      </c>
      <c r="D2709" s="381" t="s">
        <v>6</v>
      </c>
      <c r="E2709" s="383">
        <v>4.12</v>
      </c>
      <c r="F2709" s="383">
        <v>8.3000000000000007</v>
      </c>
      <c r="G2709" s="383">
        <v>12.42</v>
      </c>
    </row>
    <row r="2710" spans="1:7" s="352" customFormat="1" ht="25.5" x14ac:dyDescent="0.2">
      <c r="A2710" s="378" t="s">
        <v>5610</v>
      </c>
      <c r="B2710" s="379"/>
      <c r="C2710" s="378" t="s">
        <v>1786</v>
      </c>
      <c r="D2710" s="381" t="s">
        <v>6</v>
      </c>
      <c r="E2710" s="383">
        <v>5.67</v>
      </c>
      <c r="F2710" s="383">
        <v>8.3000000000000007</v>
      </c>
      <c r="G2710" s="383">
        <v>13.97</v>
      </c>
    </row>
    <row r="2711" spans="1:7" s="352" customFormat="1" ht="25.5" x14ac:dyDescent="0.2">
      <c r="A2711" s="378" t="s">
        <v>5611</v>
      </c>
      <c r="B2711" s="379"/>
      <c r="C2711" s="378" t="s">
        <v>5612</v>
      </c>
      <c r="D2711" s="381" t="s">
        <v>6</v>
      </c>
      <c r="E2711" s="383">
        <v>6.33</v>
      </c>
      <c r="F2711" s="383">
        <v>8.3000000000000007</v>
      </c>
      <c r="G2711" s="383">
        <v>14.63</v>
      </c>
    </row>
    <row r="2712" spans="1:7" s="352" customFormat="1" ht="25.5" x14ac:dyDescent="0.2">
      <c r="A2712" s="378" t="s">
        <v>5613</v>
      </c>
      <c r="B2712" s="379"/>
      <c r="C2712" s="378" t="s">
        <v>1783</v>
      </c>
      <c r="D2712" s="381" t="s">
        <v>6</v>
      </c>
      <c r="E2712" s="383">
        <v>9</v>
      </c>
      <c r="F2712" s="383">
        <v>8.3000000000000007</v>
      </c>
      <c r="G2712" s="383">
        <v>17.3</v>
      </c>
    </row>
    <row r="2713" spans="1:7" s="352" customFormat="1" x14ac:dyDescent="0.2">
      <c r="A2713" s="384" t="s">
        <v>5614</v>
      </c>
      <c r="B2713" s="385" t="s">
        <v>7599</v>
      </c>
      <c r="C2713" s="384"/>
      <c r="D2713" s="386"/>
      <c r="E2713" s="387"/>
      <c r="F2713" s="387"/>
      <c r="G2713" s="387"/>
    </row>
    <row r="2714" spans="1:7" s="352" customFormat="1" ht="25.5" x14ac:dyDescent="0.2">
      <c r="A2714" s="378" t="s">
        <v>5615</v>
      </c>
      <c r="B2714" s="379"/>
      <c r="C2714" s="378" t="s">
        <v>1787</v>
      </c>
      <c r="D2714" s="381" t="s">
        <v>6</v>
      </c>
      <c r="E2714" s="383">
        <v>3.44</v>
      </c>
      <c r="F2714" s="383">
        <v>8.3000000000000007</v>
      </c>
      <c r="G2714" s="383">
        <v>11.74</v>
      </c>
    </row>
    <row r="2715" spans="1:7" s="352" customFormat="1" ht="25.5" x14ac:dyDescent="0.2">
      <c r="A2715" s="378" t="s">
        <v>5616</v>
      </c>
      <c r="B2715" s="379"/>
      <c r="C2715" s="378" t="s">
        <v>1788</v>
      </c>
      <c r="D2715" s="381" t="s">
        <v>6</v>
      </c>
      <c r="E2715" s="383">
        <v>9.48</v>
      </c>
      <c r="F2715" s="383">
        <v>8.3000000000000007</v>
      </c>
      <c r="G2715" s="383">
        <v>17.78</v>
      </c>
    </row>
    <row r="2716" spans="1:7" s="352" customFormat="1" ht="25.5" x14ac:dyDescent="0.2">
      <c r="A2716" s="378" t="s">
        <v>5617</v>
      </c>
      <c r="B2716" s="379"/>
      <c r="C2716" s="378" t="s">
        <v>1789</v>
      </c>
      <c r="D2716" s="381" t="s">
        <v>6</v>
      </c>
      <c r="E2716" s="383">
        <v>3.37</v>
      </c>
      <c r="F2716" s="383">
        <v>8.3000000000000007</v>
      </c>
      <c r="G2716" s="383">
        <v>11.67</v>
      </c>
    </row>
    <row r="2717" spans="1:7" s="352" customFormat="1" ht="25.5" x14ac:dyDescent="0.2">
      <c r="A2717" s="378" t="s">
        <v>5618</v>
      </c>
      <c r="B2717" s="379"/>
      <c r="C2717" s="378" t="s">
        <v>1790</v>
      </c>
      <c r="D2717" s="381" t="s">
        <v>6</v>
      </c>
      <c r="E2717" s="383">
        <v>4.9000000000000004</v>
      </c>
      <c r="F2717" s="383">
        <v>8.3000000000000007</v>
      </c>
      <c r="G2717" s="383">
        <v>13.2</v>
      </c>
    </row>
    <row r="2718" spans="1:7" s="352" customFormat="1" ht="25.5" x14ac:dyDescent="0.2">
      <c r="A2718" s="378" t="s">
        <v>5619</v>
      </c>
      <c r="B2718" s="379"/>
      <c r="C2718" s="378" t="s">
        <v>1791</v>
      </c>
      <c r="D2718" s="381" t="s">
        <v>6</v>
      </c>
      <c r="E2718" s="383">
        <v>9.0299999999999994</v>
      </c>
      <c r="F2718" s="383">
        <v>8.3000000000000007</v>
      </c>
      <c r="G2718" s="383">
        <v>17.329999999999998</v>
      </c>
    </row>
    <row r="2719" spans="1:7" s="352" customFormat="1" ht="25.5" x14ac:dyDescent="0.2">
      <c r="A2719" s="378" t="s">
        <v>5620</v>
      </c>
      <c r="B2719" s="379"/>
      <c r="C2719" s="378" t="s">
        <v>1792</v>
      </c>
      <c r="D2719" s="381" t="s">
        <v>6</v>
      </c>
      <c r="E2719" s="383">
        <v>10.91</v>
      </c>
      <c r="F2719" s="383">
        <v>8.3000000000000007</v>
      </c>
      <c r="G2719" s="383">
        <v>19.21</v>
      </c>
    </row>
    <row r="2720" spans="1:7" s="352" customFormat="1" x14ac:dyDescent="0.2">
      <c r="A2720" s="384" t="s">
        <v>5621</v>
      </c>
      <c r="B2720" s="385" t="s">
        <v>7600</v>
      </c>
      <c r="C2720" s="384"/>
      <c r="D2720" s="386"/>
      <c r="E2720" s="387"/>
      <c r="F2720" s="387"/>
      <c r="G2720" s="387"/>
    </row>
    <row r="2721" spans="1:7" s="352" customFormat="1" ht="25.5" x14ac:dyDescent="0.2">
      <c r="A2721" s="378" t="s">
        <v>5622</v>
      </c>
      <c r="B2721" s="379"/>
      <c r="C2721" s="378" t="s">
        <v>1793</v>
      </c>
      <c r="D2721" s="381" t="s">
        <v>6</v>
      </c>
      <c r="E2721" s="383">
        <v>7.04</v>
      </c>
      <c r="F2721" s="383">
        <v>8.3000000000000007</v>
      </c>
      <c r="G2721" s="383">
        <v>15.34</v>
      </c>
    </row>
    <row r="2722" spans="1:7" s="352" customFormat="1" ht="25.5" x14ac:dyDescent="0.2">
      <c r="A2722" s="378" t="s">
        <v>5623</v>
      </c>
      <c r="B2722" s="379"/>
      <c r="C2722" s="378" t="s">
        <v>1794</v>
      </c>
      <c r="D2722" s="381" t="s">
        <v>6</v>
      </c>
      <c r="E2722" s="383">
        <v>10.220000000000001</v>
      </c>
      <c r="F2722" s="383">
        <v>8.3000000000000007</v>
      </c>
      <c r="G2722" s="383">
        <v>18.52</v>
      </c>
    </row>
    <row r="2723" spans="1:7" s="352" customFormat="1" ht="25.5" x14ac:dyDescent="0.2">
      <c r="A2723" s="378" t="s">
        <v>5624</v>
      </c>
      <c r="B2723" s="379"/>
      <c r="C2723" s="378" t="s">
        <v>1795</v>
      </c>
      <c r="D2723" s="381" t="s">
        <v>6</v>
      </c>
      <c r="E2723" s="383">
        <v>8.56</v>
      </c>
      <c r="F2723" s="383">
        <v>8.3000000000000007</v>
      </c>
      <c r="G2723" s="383">
        <v>16.86</v>
      </c>
    </row>
    <row r="2724" spans="1:7" s="352" customFormat="1" ht="25.5" x14ac:dyDescent="0.2">
      <c r="A2724" s="378" t="s">
        <v>5625</v>
      </c>
      <c r="B2724" s="379"/>
      <c r="C2724" s="378" t="s">
        <v>1796</v>
      </c>
      <c r="D2724" s="381" t="s">
        <v>6</v>
      </c>
      <c r="E2724" s="383">
        <v>11.74</v>
      </c>
      <c r="F2724" s="383">
        <v>8.3000000000000007</v>
      </c>
      <c r="G2724" s="383">
        <v>20.04</v>
      </c>
    </row>
    <row r="2725" spans="1:7" s="352" customFormat="1" x14ac:dyDescent="0.2">
      <c r="A2725" s="384" t="s">
        <v>5626</v>
      </c>
      <c r="B2725" s="385" t="s">
        <v>7601</v>
      </c>
      <c r="C2725" s="384"/>
      <c r="D2725" s="386"/>
      <c r="E2725" s="387"/>
      <c r="F2725" s="387"/>
      <c r="G2725" s="387"/>
    </row>
    <row r="2726" spans="1:7" s="352" customFormat="1" ht="25.5" x14ac:dyDescent="0.2">
      <c r="A2726" s="378" t="s">
        <v>5627</v>
      </c>
      <c r="B2726" s="379"/>
      <c r="C2726" s="378" t="s">
        <v>1797</v>
      </c>
      <c r="D2726" s="381" t="s">
        <v>6</v>
      </c>
      <c r="E2726" s="383">
        <v>7.2</v>
      </c>
      <c r="F2726" s="383">
        <v>8.3000000000000007</v>
      </c>
      <c r="G2726" s="383">
        <v>15.5</v>
      </c>
    </row>
    <row r="2727" spans="1:7" s="352" customFormat="1" x14ac:dyDescent="0.2">
      <c r="A2727" s="378" t="s">
        <v>5628</v>
      </c>
      <c r="B2727" s="379"/>
      <c r="C2727" s="378" t="s">
        <v>1798</v>
      </c>
      <c r="D2727" s="381" t="s">
        <v>6</v>
      </c>
      <c r="E2727" s="383">
        <v>5.79</v>
      </c>
      <c r="F2727" s="383">
        <v>8.3000000000000007</v>
      </c>
      <c r="G2727" s="383">
        <v>14.09</v>
      </c>
    </row>
    <row r="2728" spans="1:7" s="352" customFormat="1" x14ac:dyDescent="0.2">
      <c r="A2728" s="378" t="s">
        <v>5629</v>
      </c>
      <c r="B2728" s="379"/>
      <c r="C2728" s="378" t="s">
        <v>1799</v>
      </c>
      <c r="D2728" s="381" t="s">
        <v>6</v>
      </c>
      <c r="E2728" s="383">
        <v>41.29</v>
      </c>
      <c r="F2728" s="383">
        <v>8.3000000000000007</v>
      </c>
      <c r="G2728" s="383">
        <v>49.59</v>
      </c>
    </row>
    <row r="2729" spans="1:7" s="352" customFormat="1" ht="25.5" x14ac:dyDescent="0.2">
      <c r="A2729" s="378" t="s">
        <v>5630</v>
      </c>
      <c r="B2729" s="379"/>
      <c r="C2729" s="378" t="s">
        <v>1800</v>
      </c>
      <c r="D2729" s="381" t="s">
        <v>6</v>
      </c>
      <c r="E2729" s="383">
        <v>91.35</v>
      </c>
      <c r="F2729" s="383">
        <v>9.9600000000000009</v>
      </c>
      <c r="G2729" s="383">
        <v>101.31</v>
      </c>
    </row>
    <row r="2730" spans="1:7" s="352" customFormat="1" x14ac:dyDescent="0.2">
      <c r="A2730" s="378" t="s">
        <v>5631</v>
      </c>
      <c r="B2730" s="379"/>
      <c r="C2730" s="378" t="s">
        <v>1801</v>
      </c>
      <c r="D2730" s="381" t="s">
        <v>46</v>
      </c>
      <c r="E2730" s="383">
        <v>47.93</v>
      </c>
      <c r="F2730" s="383">
        <v>9.9600000000000009</v>
      </c>
      <c r="G2730" s="383">
        <v>57.89</v>
      </c>
    </row>
    <row r="2731" spans="1:7" s="352" customFormat="1" ht="25.5" x14ac:dyDescent="0.2">
      <c r="A2731" s="378" t="s">
        <v>5632</v>
      </c>
      <c r="B2731" s="379"/>
      <c r="C2731" s="378" t="s">
        <v>1802</v>
      </c>
      <c r="D2731" s="381" t="s">
        <v>6</v>
      </c>
      <c r="E2731" s="383">
        <v>14.4</v>
      </c>
      <c r="F2731" s="383">
        <v>8.3000000000000007</v>
      </c>
      <c r="G2731" s="383">
        <v>22.7</v>
      </c>
    </row>
    <row r="2732" spans="1:7" s="352" customFormat="1" ht="25.5" x14ac:dyDescent="0.2">
      <c r="A2732" s="378" t="s">
        <v>5633</v>
      </c>
      <c r="B2732" s="379"/>
      <c r="C2732" s="378" t="s">
        <v>1803</v>
      </c>
      <c r="D2732" s="381" t="s">
        <v>6</v>
      </c>
      <c r="E2732" s="383">
        <v>19.43</v>
      </c>
      <c r="F2732" s="383">
        <v>8.3000000000000007</v>
      </c>
      <c r="G2732" s="383">
        <v>27.73</v>
      </c>
    </row>
    <row r="2733" spans="1:7" x14ac:dyDescent="0.2">
      <c r="A2733" s="384" t="s">
        <v>5634</v>
      </c>
      <c r="B2733" s="385" t="s">
        <v>1804</v>
      </c>
      <c r="C2733" s="384"/>
      <c r="D2733" s="386"/>
      <c r="E2733" s="387"/>
      <c r="F2733" s="387"/>
      <c r="G2733" s="387"/>
    </row>
    <row r="2734" spans="1:7" s="352" customFormat="1" ht="25.5" x14ac:dyDescent="0.2">
      <c r="A2734" s="378" t="s">
        <v>5635</v>
      </c>
      <c r="B2734" s="379"/>
      <c r="C2734" s="378" t="s">
        <v>1805</v>
      </c>
      <c r="D2734" s="381" t="s">
        <v>6</v>
      </c>
      <c r="E2734" s="383">
        <v>26.08</v>
      </c>
      <c r="F2734" s="383">
        <v>8.3000000000000007</v>
      </c>
      <c r="G2734" s="383">
        <v>34.380000000000003</v>
      </c>
    </row>
    <row r="2735" spans="1:7" s="352" customFormat="1" ht="25.5" x14ac:dyDescent="0.2">
      <c r="A2735" s="378" t="s">
        <v>5636</v>
      </c>
      <c r="B2735" s="379"/>
      <c r="C2735" s="378" t="s">
        <v>1806</v>
      </c>
      <c r="D2735" s="381" t="s">
        <v>6</v>
      </c>
      <c r="E2735" s="383">
        <v>8.75</v>
      </c>
      <c r="F2735" s="383">
        <v>8.3000000000000007</v>
      </c>
      <c r="G2735" s="383">
        <v>17.05</v>
      </c>
    </row>
    <row r="2736" spans="1:7" ht="25.5" x14ac:dyDescent="0.2">
      <c r="A2736" s="378" t="s">
        <v>5637</v>
      </c>
      <c r="B2736" s="379"/>
      <c r="C2736" s="378" t="s">
        <v>1807</v>
      </c>
      <c r="D2736" s="381" t="s">
        <v>6</v>
      </c>
      <c r="E2736" s="383">
        <v>55.77</v>
      </c>
      <c r="F2736" s="383">
        <v>8.3000000000000007</v>
      </c>
      <c r="G2736" s="383">
        <v>64.069999999999993</v>
      </c>
    </row>
    <row r="2737" spans="1:7" s="352" customFormat="1" ht="25.5" x14ac:dyDescent="0.2">
      <c r="A2737" s="378" t="s">
        <v>5638</v>
      </c>
      <c r="B2737" s="379"/>
      <c r="C2737" s="378" t="s">
        <v>1808</v>
      </c>
      <c r="D2737" s="381" t="s">
        <v>6</v>
      </c>
      <c r="E2737" s="383">
        <v>40.93</v>
      </c>
      <c r="F2737" s="383">
        <v>8.3000000000000007</v>
      </c>
      <c r="G2737" s="383">
        <v>49.23</v>
      </c>
    </row>
    <row r="2738" spans="1:7" s="352" customFormat="1" ht="25.5" x14ac:dyDescent="0.2">
      <c r="A2738" s="378" t="s">
        <v>5639</v>
      </c>
      <c r="B2738" s="379"/>
      <c r="C2738" s="378" t="s">
        <v>1809</v>
      </c>
      <c r="D2738" s="381" t="s">
        <v>6</v>
      </c>
      <c r="E2738" s="383">
        <v>83.67</v>
      </c>
      <c r="F2738" s="383">
        <v>8.3000000000000007</v>
      </c>
      <c r="G2738" s="383">
        <v>91.97</v>
      </c>
    </row>
    <row r="2739" spans="1:7" x14ac:dyDescent="0.2">
      <c r="A2739" s="378" t="s">
        <v>5640</v>
      </c>
      <c r="B2739" s="379"/>
      <c r="C2739" s="378" t="s">
        <v>1810</v>
      </c>
      <c r="D2739" s="381" t="s">
        <v>6</v>
      </c>
      <c r="E2739" s="383">
        <v>13.11</v>
      </c>
      <c r="F2739" s="383">
        <v>33.18</v>
      </c>
      <c r="G2739" s="383">
        <v>46.29</v>
      </c>
    </row>
    <row r="2740" spans="1:7" s="352" customFormat="1" x14ac:dyDescent="0.2">
      <c r="A2740" s="378" t="s">
        <v>5641</v>
      </c>
      <c r="B2740" s="379"/>
      <c r="C2740" s="378" t="s">
        <v>1811</v>
      </c>
      <c r="D2740" s="381" t="s">
        <v>6</v>
      </c>
      <c r="E2740" s="383">
        <v>13.21</v>
      </c>
      <c r="F2740" s="383">
        <v>3.32</v>
      </c>
      <c r="G2740" s="383">
        <v>16.53</v>
      </c>
    </row>
    <row r="2741" spans="1:7" ht="25.5" x14ac:dyDescent="0.2">
      <c r="A2741" s="378" t="s">
        <v>5642</v>
      </c>
      <c r="B2741" s="379"/>
      <c r="C2741" s="378" t="s">
        <v>1812</v>
      </c>
      <c r="D2741" s="381" t="s">
        <v>6</v>
      </c>
      <c r="E2741" s="383">
        <v>16.28</v>
      </c>
      <c r="F2741" s="383">
        <v>3.32</v>
      </c>
      <c r="G2741" s="383">
        <v>19.600000000000001</v>
      </c>
    </row>
    <row r="2742" spans="1:7" s="352" customFormat="1" x14ac:dyDescent="0.2">
      <c r="A2742" s="378" t="s">
        <v>5643</v>
      </c>
      <c r="B2742" s="379"/>
      <c r="C2742" s="378" t="s">
        <v>1813</v>
      </c>
      <c r="D2742" s="381" t="s">
        <v>6</v>
      </c>
      <c r="E2742" s="383">
        <v>5.08</v>
      </c>
      <c r="F2742" s="383">
        <v>3.32</v>
      </c>
      <c r="G2742" s="383">
        <v>8.4</v>
      </c>
    </row>
    <row r="2743" spans="1:7" s="352" customFormat="1" x14ac:dyDescent="0.2">
      <c r="A2743" s="378" t="s">
        <v>5644</v>
      </c>
      <c r="B2743" s="379"/>
      <c r="C2743" s="378" t="s">
        <v>1814</v>
      </c>
      <c r="D2743" s="381" t="s">
        <v>6</v>
      </c>
      <c r="E2743" s="383">
        <v>3.1</v>
      </c>
      <c r="F2743" s="383">
        <v>3.32</v>
      </c>
      <c r="G2743" s="383">
        <v>6.42</v>
      </c>
    </row>
    <row r="2744" spans="1:7" s="352" customFormat="1" ht="25.5" x14ac:dyDescent="0.2">
      <c r="A2744" s="378" t="s">
        <v>5645</v>
      </c>
      <c r="B2744" s="379"/>
      <c r="C2744" s="378" t="s">
        <v>1815</v>
      </c>
      <c r="D2744" s="381" t="s">
        <v>46</v>
      </c>
      <c r="E2744" s="383">
        <v>7.11</v>
      </c>
      <c r="F2744" s="383">
        <v>13.27</v>
      </c>
      <c r="G2744" s="383">
        <v>20.38</v>
      </c>
    </row>
    <row r="2745" spans="1:7" s="352" customFormat="1" x14ac:dyDescent="0.2">
      <c r="A2745" s="378" t="s">
        <v>5646</v>
      </c>
      <c r="B2745" s="379"/>
      <c r="C2745" s="378" t="s">
        <v>1816</v>
      </c>
      <c r="D2745" s="381" t="s">
        <v>6</v>
      </c>
      <c r="E2745" s="383">
        <v>14.91</v>
      </c>
      <c r="F2745" s="383">
        <v>8.3000000000000007</v>
      </c>
      <c r="G2745" s="383">
        <v>23.21</v>
      </c>
    </row>
    <row r="2746" spans="1:7" s="352" customFormat="1" x14ac:dyDescent="0.2">
      <c r="A2746" s="378" t="s">
        <v>5647</v>
      </c>
      <c r="B2746" s="379"/>
      <c r="C2746" s="378" t="s">
        <v>8476</v>
      </c>
      <c r="D2746" s="381" t="s">
        <v>6</v>
      </c>
      <c r="E2746" s="383">
        <v>113.11</v>
      </c>
      <c r="F2746" s="383">
        <v>16.600000000000001</v>
      </c>
      <c r="G2746" s="383">
        <v>129.71</v>
      </c>
    </row>
    <row r="2747" spans="1:7" s="352" customFormat="1" x14ac:dyDescent="0.2">
      <c r="A2747" s="378" t="s">
        <v>5648</v>
      </c>
      <c r="B2747" s="379"/>
      <c r="C2747" s="378" t="s">
        <v>8477</v>
      </c>
      <c r="D2747" s="381" t="s">
        <v>6</v>
      </c>
      <c r="E2747" s="383">
        <v>71.02</v>
      </c>
      <c r="F2747" s="383">
        <v>16.600000000000001</v>
      </c>
      <c r="G2747" s="383">
        <v>87.62</v>
      </c>
    </row>
    <row r="2748" spans="1:7" s="352" customFormat="1" x14ac:dyDescent="0.2">
      <c r="A2748" s="378" t="s">
        <v>5649</v>
      </c>
      <c r="B2748" s="379"/>
      <c r="C2748" s="378" t="s">
        <v>8478</v>
      </c>
      <c r="D2748" s="381" t="s">
        <v>6</v>
      </c>
      <c r="E2748" s="383">
        <v>89.2</v>
      </c>
      <c r="F2748" s="383">
        <v>16.600000000000001</v>
      </c>
      <c r="G2748" s="383">
        <v>105.8</v>
      </c>
    </row>
    <row r="2749" spans="1:7" s="352" customFormat="1" ht="25.5" x14ac:dyDescent="0.2">
      <c r="A2749" s="378" t="s">
        <v>5650</v>
      </c>
      <c r="B2749" s="379"/>
      <c r="C2749" s="378" t="s">
        <v>8479</v>
      </c>
      <c r="D2749" s="381" t="s">
        <v>6</v>
      </c>
      <c r="E2749" s="383">
        <v>32.57</v>
      </c>
      <c r="F2749" s="383">
        <v>8.3000000000000007</v>
      </c>
      <c r="G2749" s="383">
        <v>40.869999999999997</v>
      </c>
    </row>
    <row r="2750" spans="1:7" s="352" customFormat="1" ht="25.5" x14ac:dyDescent="0.2">
      <c r="A2750" s="378" t="s">
        <v>5651</v>
      </c>
      <c r="B2750" s="379"/>
      <c r="C2750" s="378" t="s">
        <v>1817</v>
      </c>
      <c r="D2750" s="381" t="s">
        <v>6</v>
      </c>
      <c r="E2750" s="383">
        <v>2.14</v>
      </c>
      <c r="F2750" s="383">
        <v>6.64</v>
      </c>
      <c r="G2750" s="383">
        <v>8.7799999999999994</v>
      </c>
    </row>
    <row r="2751" spans="1:7" s="352" customFormat="1" ht="25.5" x14ac:dyDescent="0.2">
      <c r="A2751" s="378" t="s">
        <v>5652</v>
      </c>
      <c r="B2751" s="379"/>
      <c r="C2751" s="378" t="s">
        <v>1818</v>
      </c>
      <c r="D2751" s="381" t="s">
        <v>6</v>
      </c>
      <c r="E2751" s="383">
        <v>6.55</v>
      </c>
      <c r="F2751" s="383">
        <v>8.3000000000000007</v>
      </c>
      <c r="G2751" s="383">
        <v>14.85</v>
      </c>
    </row>
    <row r="2752" spans="1:7" s="352" customFormat="1" ht="25.5" x14ac:dyDescent="0.2">
      <c r="A2752" s="378" t="s">
        <v>5653</v>
      </c>
      <c r="B2752" s="379"/>
      <c r="C2752" s="378" t="s">
        <v>8336</v>
      </c>
      <c r="D2752" s="381" t="s">
        <v>46</v>
      </c>
      <c r="E2752" s="383">
        <v>9.07</v>
      </c>
      <c r="F2752" s="383">
        <v>16.600000000000001</v>
      </c>
      <c r="G2752" s="383">
        <v>25.67</v>
      </c>
    </row>
    <row r="2753" spans="1:7" s="352" customFormat="1" ht="25.5" x14ac:dyDescent="0.2">
      <c r="A2753" s="378" t="s">
        <v>5654</v>
      </c>
      <c r="B2753" s="379"/>
      <c r="C2753" s="378" t="s">
        <v>1819</v>
      </c>
      <c r="D2753" s="381" t="s">
        <v>6</v>
      </c>
      <c r="E2753" s="383">
        <v>6.66</v>
      </c>
      <c r="F2753" s="383">
        <v>8.3000000000000007</v>
      </c>
      <c r="G2753" s="383">
        <v>14.96</v>
      </c>
    </row>
    <row r="2754" spans="1:7" s="352" customFormat="1" ht="25.5" x14ac:dyDescent="0.2">
      <c r="A2754" s="378" t="s">
        <v>5655</v>
      </c>
      <c r="B2754" s="379"/>
      <c r="C2754" s="378" t="s">
        <v>7602</v>
      </c>
      <c r="D2754" s="381" t="s">
        <v>6</v>
      </c>
      <c r="E2754" s="383">
        <v>19.37</v>
      </c>
      <c r="F2754" s="383">
        <v>6.64</v>
      </c>
      <c r="G2754" s="383">
        <v>26.01</v>
      </c>
    </row>
    <row r="2755" spans="1:7" s="352" customFormat="1" ht="25.5" x14ac:dyDescent="0.2">
      <c r="A2755" s="378" t="s">
        <v>5656</v>
      </c>
      <c r="B2755" s="379"/>
      <c r="C2755" s="378" t="s">
        <v>1820</v>
      </c>
      <c r="D2755" s="381" t="s">
        <v>6</v>
      </c>
      <c r="E2755" s="383">
        <v>3.62</v>
      </c>
      <c r="F2755" s="383">
        <v>8.3000000000000007</v>
      </c>
      <c r="G2755" s="383">
        <v>11.92</v>
      </c>
    </row>
    <row r="2756" spans="1:7" s="352" customFormat="1" ht="25.5" x14ac:dyDescent="0.2">
      <c r="A2756" s="378" t="s">
        <v>5657</v>
      </c>
      <c r="B2756" s="379"/>
      <c r="C2756" s="378" t="s">
        <v>1821</v>
      </c>
      <c r="D2756" s="381" t="s">
        <v>6</v>
      </c>
      <c r="E2756" s="383">
        <v>24.74</v>
      </c>
      <c r="F2756" s="383">
        <v>1.65</v>
      </c>
      <c r="G2756" s="383">
        <v>26.39</v>
      </c>
    </row>
    <row r="2757" spans="1:7" ht="25.5" x14ac:dyDescent="0.2">
      <c r="A2757" s="378" t="s">
        <v>5658</v>
      </c>
      <c r="B2757" s="379"/>
      <c r="C2757" s="378" t="s">
        <v>1822</v>
      </c>
      <c r="D2757" s="381" t="s">
        <v>6</v>
      </c>
      <c r="E2757" s="383">
        <v>15.51</v>
      </c>
      <c r="F2757" s="383">
        <v>8.3000000000000007</v>
      </c>
      <c r="G2757" s="383">
        <v>23.81</v>
      </c>
    </row>
    <row r="2758" spans="1:7" ht="25.5" x14ac:dyDescent="0.2">
      <c r="A2758" s="378" t="s">
        <v>5659</v>
      </c>
      <c r="B2758" s="379"/>
      <c r="C2758" s="378" t="s">
        <v>1823</v>
      </c>
      <c r="D2758" s="381" t="s">
        <v>6</v>
      </c>
      <c r="E2758" s="383">
        <v>23.85</v>
      </c>
      <c r="F2758" s="383">
        <v>8.3000000000000007</v>
      </c>
      <c r="G2758" s="383">
        <v>32.15</v>
      </c>
    </row>
    <row r="2759" spans="1:7" s="352" customFormat="1" ht="25.5" x14ac:dyDescent="0.2">
      <c r="A2759" s="378" t="s">
        <v>5660</v>
      </c>
      <c r="B2759" s="379"/>
      <c r="C2759" s="378" t="s">
        <v>1824</v>
      </c>
      <c r="D2759" s="381" t="s">
        <v>6</v>
      </c>
      <c r="E2759" s="383">
        <v>32.770000000000003</v>
      </c>
      <c r="F2759" s="383">
        <v>8.3000000000000007</v>
      </c>
      <c r="G2759" s="383">
        <v>41.07</v>
      </c>
    </row>
    <row r="2760" spans="1:7" s="352" customFormat="1" ht="25.5" x14ac:dyDescent="0.2">
      <c r="A2760" s="378" t="s">
        <v>5661</v>
      </c>
      <c r="B2760" s="379"/>
      <c r="C2760" s="378" t="s">
        <v>8337</v>
      </c>
      <c r="D2760" s="381" t="s">
        <v>46</v>
      </c>
      <c r="E2760" s="383">
        <v>48.59</v>
      </c>
      <c r="F2760" s="383">
        <v>16.600000000000001</v>
      </c>
      <c r="G2760" s="383">
        <v>65.19</v>
      </c>
    </row>
    <row r="2761" spans="1:7" s="352" customFormat="1" ht="25.5" x14ac:dyDescent="0.2">
      <c r="A2761" s="378" t="s">
        <v>5662</v>
      </c>
      <c r="B2761" s="379"/>
      <c r="C2761" s="378" t="s">
        <v>7603</v>
      </c>
      <c r="D2761" s="381" t="s">
        <v>6</v>
      </c>
      <c r="E2761" s="383">
        <v>369.16</v>
      </c>
      <c r="F2761" s="383">
        <v>33.18</v>
      </c>
      <c r="G2761" s="383">
        <v>402.34</v>
      </c>
    </row>
    <row r="2762" spans="1:7" s="352" customFormat="1" ht="25.5" x14ac:dyDescent="0.2">
      <c r="A2762" s="378" t="s">
        <v>5663</v>
      </c>
      <c r="B2762" s="379"/>
      <c r="C2762" s="378" t="s">
        <v>7604</v>
      </c>
      <c r="D2762" s="381" t="s">
        <v>6</v>
      </c>
      <c r="E2762" s="383">
        <v>220.41</v>
      </c>
      <c r="F2762" s="383">
        <v>33.18</v>
      </c>
      <c r="G2762" s="383">
        <v>253.59</v>
      </c>
    </row>
    <row r="2763" spans="1:7" s="352" customFormat="1" ht="25.5" x14ac:dyDescent="0.2">
      <c r="A2763" s="378" t="s">
        <v>5664</v>
      </c>
      <c r="B2763" s="379"/>
      <c r="C2763" s="378" t="s">
        <v>1825</v>
      </c>
      <c r="D2763" s="381" t="s">
        <v>6</v>
      </c>
      <c r="E2763" s="383">
        <v>1.06</v>
      </c>
      <c r="F2763" s="383">
        <v>1.35</v>
      </c>
      <c r="G2763" s="383">
        <v>2.41</v>
      </c>
    </row>
    <row r="2764" spans="1:7" s="352" customFormat="1" ht="25.5" x14ac:dyDescent="0.2">
      <c r="A2764" s="378" t="s">
        <v>5665</v>
      </c>
      <c r="B2764" s="379"/>
      <c r="C2764" s="378" t="s">
        <v>1826</v>
      </c>
      <c r="D2764" s="381" t="s">
        <v>6</v>
      </c>
      <c r="E2764" s="383">
        <v>3.39</v>
      </c>
      <c r="F2764" s="383">
        <v>8.3000000000000007</v>
      </c>
      <c r="G2764" s="383">
        <v>11.69</v>
      </c>
    </row>
    <row r="2765" spans="1:7" s="352" customFormat="1" ht="25.5" x14ac:dyDescent="0.2">
      <c r="A2765" s="378" t="s">
        <v>5666</v>
      </c>
      <c r="B2765" s="379"/>
      <c r="C2765" s="378" t="s">
        <v>8338</v>
      </c>
      <c r="D2765" s="381" t="s">
        <v>46</v>
      </c>
      <c r="E2765" s="383">
        <v>4.0199999999999996</v>
      </c>
      <c r="F2765" s="383">
        <v>16.600000000000001</v>
      </c>
      <c r="G2765" s="383">
        <v>20.62</v>
      </c>
    </row>
    <row r="2766" spans="1:7" s="352" customFormat="1" ht="25.5" x14ac:dyDescent="0.2">
      <c r="A2766" s="378" t="s">
        <v>5667</v>
      </c>
      <c r="B2766" s="379"/>
      <c r="C2766" s="378" t="s">
        <v>1827</v>
      </c>
      <c r="D2766" s="381" t="s">
        <v>6</v>
      </c>
      <c r="E2766" s="383">
        <v>15.14</v>
      </c>
      <c r="F2766" s="383">
        <v>3.32</v>
      </c>
      <c r="G2766" s="383">
        <v>18.46</v>
      </c>
    </row>
    <row r="2767" spans="1:7" ht="38.25" x14ac:dyDescent="0.2">
      <c r="A2767" s="378" t="s">
        <v>5668</v>
      </c>
      <c r="B2767" s="379"/>
      <c r="C2767" s="378" t="s">
        <v>7605</v>
      </c>
      <c r="D2767" s="381" t="s">
        <v>6</v>
      </c>
      <c r="E2767" s="383">
        <v>3.44</v>
      </c>
      <c r="F2767" s="383">
        <v>8.3000000000000007</v>
      </c>
      <c r="G2767" s="383">
        <v>11.74</v>
      </c>
    </row>
    <row r="2768" spans="1:7" s="352" customFormat="1" ht="25.5" x14ac:dyDescent="0.2">
      <c r="A2768" s="378" t="s">
        <v>5669</v>
      </c>
      <c r="B2768" s="379"/>
      <c r="C2768" s="378" t="s">
        <v>7606</v>
      </c>
      <c r="D2768" s="381" t="s">
        <v>6</v>
      </c>
      <c r="E2768" s="383">
        <v>2.76</v>
      </c>
      <c r="F2768" s="383">
        <v>8.3000000000000007</v>
      </c>
      <c r="G2768" s="383">
        <v>11.06</v>
      </c>
    </row>
    <row r="2769" spans="1:7" s="352" customFormat="1" ht="25.5" x14ac:dyDescent="0.2">
      <c r="A2769" s="378" t="s">
        <v>5670</v>
      </c>
      <c r="B2769" s="379"/>
      <c r="C2769" s="378" t="s">
        <v>5671</v>
      </c>
      <c r="D2769" s="381" t="s">
        <v>46</v>
      </c>
      <c r="E2769" s="383">
        <v>45.28</v>
      </c>
      <c r="F2769" s="383">
        <v>8.3000000000000007</v>
      </c>
      <c r="G2769" s="383">
        <v>53.58</v>
      </c>
    </row>
    <row r="2770" spans="1:7" s="352" customFormat="1" ht="25.5" x14ac:dyDescent="0.2">
      <c r="A2770" s="378" t="s">
        <v>5672</v>
      </c>
      <c r="B2770" s="379"/>
      <c r="C2770" s="378" t="s">
        <v>7607</v>
      </c>
      <c r="D2770" s="381" t="s">
        <v>6</v>
      </c>
      <c r="E2770" s="383">
        <v>39.590000000000003</v>
      </c>
      <c r="F2770" s="383">
        <v>8.3000000000000007</v>
      </c>
      <c r="G2770" s="383">
        <v>47.89</v>
      </c>
    </row>
    <row r="2771" spans="1:7" s="352" customFormat="1" ht="25.5" x14ac:dyDescent="0.2">
      <c r="A2771" s="378" t="s">
        <v>5673</v>
      </c>
      <c r="B2771" s="379"/>
      <c r="C2771" s="378" t="s">
        <v>7608</v>
      </c>
      <c r="D2771" s="381" t="s">
        <v>6</v>
      </c>
      <c r="E2771" s="383">
        <v>39.42</v>
      </c>
      <c r="F2771" s="383">
        <v>8.3000000000000007</v>
      </c>
      <c r="G2771" s="383">
        <v>47.72</v>
      </c>
    </row>
    <row r="2772" spans="1:7" s="352" customFormat="1" ht="25.5" x14ac:dyDescent="0.2">
      <c r="A2772" s="378" t="s">
        <v>5674</v>
      </c>
      <c r="B2772" s="379"/>
      <c r="C2772" s="378" t="s">
        <v>1828</v>
      </c>
      <c r="D2772" s="381" t="s">
        <v>6</v>
      </c>
      <c r="E2772" s="383">
        <v>3.66</v>
      </c>
      <c r="F2772" s="383">
        <v>8.3000000000000007</v>
      </c>
      <c r="G2772" s="383">
        <v>11.96</v>
      </c>
    </row>
    <row r="2773" spans="1:7" s="352" customFormat="1" ht="25.5" x14ac:dyDescent="0.2">
      <c r="A2773" s="378" t="s">
        <v>5675</v>
      </c>
      <c r="B2773" s="379"/>
      <c r="C2773" s="378" t="s">
        <v>1829</v>
      </c>
      <c r="D2773" s="381" t="s">
        <v>6</v>
      </c>
      <c r="E2773" s="383">
        <v>5.33</v>
      </c>
      <c r="F2773" s="383">
        <v>8.3000000000000007</v>
      </c>
      <c r="G2773" s="383">
        <v>13.63</v>
      </c>
    </row>
    <row r="2774" spans="1:7" ht="25.5" x14ac:dyDescent="0.2">
      <c r="A2774" s="378" t="s">
        <v>5676</v>
      </c>
      <c r="B2774" s="379"/>
      <c r="C2774" s="378" t="s">
        <v>1830</v>
      </c>
      <c r="D2774" s="381" t="s">
        <v>6</v>
      </c>
      <c r="E2774" s="383">
        <v>7.14</v>
      </c>
      <c r="F2774" s="383">
        <v>8.3000000000000007</v>
      </c>
      <c r="G2774" s="383">
        <v>15.44</v>
      </c>
    </row>
    <row r="2775" spans="1:7" s="352" customFormat="1" ht="25.5" x14ac:dyDescent="0.2">
      <c r="A2775" s="378" t="s">
        <v>5677</v>
      </c>
      <c r="B2775" s="379"/>
      <c r="C2775" s="378" t="s">
        <v>1831</v>
      </c>
      <c r="D2775" s="381" t="s">
        <v>6</v>
      </c>
      <c r="E2775" s="383">
        <v>13.85</v>
      </c>
      <c r="F2775" s="383">
        <v>8.3000000000000007</v>
      </c>
      <c r="G2775" s="383">
        <v>22.15</v>
      </c>
    </row>
    <row r="2776" spans="1:7" s="352" customFormat="1" ht="38.25" x14ac:dyDescent="0.2">
      <c r="A2776" s="378" t="s">
        <v>5678</v>
      </c>
      <c r="B2776" s="379"/>
      <c r="C2776" s="378" t="s">
        <v>7609</v>
      </c>
      <c r="D2776" s="381" t="s">
        <v>6</v>
      </c>
      <c r="E2776" s="383">
        <v>20.99</v>
      </c>
      <c r="F2776" s="383">
        <v>8.3000000000000007</v>
      </c>
      <c r="G2776" s="383">
        <v>29.29</v>
      </c>
    </row>
    <row r="2777" spans="1:7" s="352" customFormat="1" ht="38.25" x14ac:dyDescent="0.2">
      <c r="A2777" s="378" t="s">
        <v>5679</v>
      </c>
      <c r="B2777" s="379"/>
      <c r="C2777" s="378" t="s">
        <v>1832</v>
      </c>
      <c r="D2777" s="381" t="s">
        <v>28</v>
      </c>
      <c r="E2777" s="383">
        <v>91.11</v>
      </c>
      <c r="F2777" s="383">
        <v>3.38</v>
      </c>
      <c r="G2777" s="383">
        <v>94.49</v>
      </c>
    </row>
    <row r="2778" spans="1:7" s="352" customFormat="1" x14ac:dyDescent="0.2">
      <c r="A2778" s="384" t="s">
        <v>5680</v>
      </c>
      <c r="B2778" s="385" t="s">
        <v>5681</v>
      </c>
      <c r="C2778" s="384"/>
      <c r="D2778" s="386"/>
      <c r="E2778" s="387"/>
      <c r="F2778" s="387"/>
      <c r="G2778" s="387"/>
    </row>
    <row r="2779" spans="1:7" ht="38.25" x14ac:dyDescent="0.2">
      <c r="A2779" s="378" t="s">
        <v>5682</v>
      </c>
      <c r="B2779" s="379"/>
      <c r="C2779" s="378" t="s">
        <v>1833</v>
      </c>
      <c r="D2779" s="381" t="s">
        <v>6</v>
      </c>
      <c r="E2779" s="383">
        <v>4.7300000000000004</v>
      </c>
      <c r="F2779" s="383">
        <v>16.600000000000001</v>
      </c>
      <c r="G2779" s="383">
        <v>21.33</v>
      </c>
    </row>
    <row r="2780" spans="1:7" s="352" customFormat="1" ht="38.25" x14ac:dyDescent="0.2">
      <c r="A2780" s="378" t="s">
        <v>5683</v>
      </c>
      <c r="B2780" s="379"/>
      <c r="C2780" s="378" t="s">
        <v>1834</v>
      </c>
      <c r="D2780" s="381" t="s">
        <v>6</v>
      </c>
      <c r="E2780" s="383">
        <v>9.42</v>
      </c>
      <c r="F2780" s="383">
        <v>16.600000000000001</v>
      </c>
      <c r="G2780" s="383">
        <v>26.02</v>
      </c>
    </row>
    <row r="2781" spans="1:7" s="352" customFormat="1" ht="38.25" x14ac:dyDescent="0.2">
      <c r="A2781" s="378" t="s">
        <v>5684</v>
      </c>
      <c r="B2781" s="379"/>
      <c r="C2781" s="378" t="s">
        <v>1835</v>
      </c>
      <c r="D2781" s="381" t="s">
        <v>6</v>
      </c>
      <c r="E2781" s="383">
        <v>9.4</v>
      </c>
      <c r="F2781" s="383">
        <v>16.600000000000001</v>
      </c>
      <c r="G2781" s="383">
        <v>26</v>
      </c>
    </row>
    <row r="2782" spans="1:7" s="352" customFormat="1" ht="38.25" x14ac:dyDescent="0.2">
      <c r="A2782" s="378" t="s">
        <v>5685</v>
      </c>
      <c r="B2782" s="379"/>
      <c r="C2782" s="378" t="s">
        <v>1836</v>
      </c>
      <c r="D2782" s="381" t="s">
        <v>6</v>
      </c>
      <c r="E2782" s="383">
        <v>16.2</v>
      </c>
      <c r="F2782" s="383">
        <v>16.600000000000001</v>
      </c>
      <c r="G2782" s="383">
        <v>32.799999999999997</v>
      </c>
    </row>
    <row r="2783" spans="1:7" s="352" customFormat="1" ht="38.25" x14ac:dyDescent="0.2">
      <c r="A2783" s="378" t="s">
        <v>5686</v>
      </c>
      <c r="B2783" s="379"/>
      <c r="C2783" s="378" t="s">
        <v>1837</v>
      </c>
      <c r="D2783" s="381" t="s">
        <v>6</v>
      </c>
      <c r="E2783" s="383">
        <v>4.87</v>
      </c>
      <c r="F2783" s="383">
        <v>16.600000000000001</v>
      </c>
      <c r="G2783" s="383">
        <v>21.47</v>
      </c>
    </row>
    <row r="2784" spans="1:7" s="352" customFormat="1" ht="38.25" x14ac:dyDescent="0.2">
      <c r="A2784" s="378" t="s">
        <v>5687</v>
      </c>
      <c r="B2784" s="379"/>
      <c r="C2784" s="378" t="s">
        <v>1838</v>
      </c>
      <c r="D2784" s="381" t="s">
        <v>6</v>
      </c>
      <c r="E2784" s="383">
        <v>9.44</v>
      </c>
      <c r="F2784" s="383">
        <v>16.600000000000001</v>
      </c>
      <c r="G2784" s="383">
        <v>26.04</v>
      </c>
    </row>
    <row r="2785" spans="1:7" s="352" customFormat="1" ht="38.25" x14ac:dyDescent="0.2">
      <c r="A2785" s="378" t="s">
        <v>5688</v>
      </c>
      <c r="B2785" s="379"/>
      <c r="C2785" s="378" t="s">
        <v>1839</v>
      </c>
      <c r="D2785" s="381" t="s">
        <v>6</v>
      </c>
      <c r="E2785" s="383">
        <v>4.68</v>
      </c>
      <c r="F2785" s="383">
        <v>16.600000000000001</v>
      </c>
      <c r="G2785" s="383">
        <v>21.28</v>
      </c>
    </row>
    <row r="2786" spans="1:7" s="352" customFormat="1" ht="38.25" x14ac:dyDescent="0.2">
      <c r="A2786" s="378" t="s">
        <v>5689</v>
      </c>
      <c r="B2786" s="379"/>
      <c r="C2786" s="378" t="s">
        <v>7610</v>
      </c>
      <c r="D2786" s="381" t="s">
        <v>6</v>
      </c>
      <c r="E2786" s="383">
        <v>17.2</v>
      </c>
      <c r="F2786" s="383">
        <v>16.600000000000001</v>
      </c>
      <c r="G2786" s="383">
        <v>33.799999999999997</v>
      </c>
    </row>
    <row r="2787" spans="1:7" ht="38.25" x14ac:dyDescent="0.2">
      <c r="A2787" s="378" t="s">
        <v>5690</v>
      </c>
      <c r="B2787" s="379"/>
      <c r="C2787" s="378" t="s">
        <v>7611</v>
      </c>
      <c r="D2787" s="381" t="s">
        <v>6</v>
      </c>
      <c r="E2787" s="383">
        <v>10.08</v>
      </c>
      <c r="F2787" s="383">
        <v>16.600000000000001</v>
      </c>
      <c r="G2787" s="383">
        <v>26.68</v>
      </c>
    </row>
    <row r="2788" spans="1:7" s="352" customFormat="1" ht="38.25" x14ac:dyDescent="0.2">
      <c r="A2788" s="378" t="s">
        <v>5691</v>
      </c>
      <c r="B2788" s="379"/>
      <c r="C2788" s="378" t="s">
        <v>7612</v>
      </c>
      <c r="D2788" s="381" t="s">
        <v>6</v>
      </c>
      <c r="E2788" s="383">
        <v>16.82</v>
      </c>
      <c r="F2788" s="383">
        <v>16.600000000000001</v>
      </c>
      <c r="G2788" s="383">
        <v>33.42</v>
      </c>
    </row>
    <row r="2789" spans="1:7" s="352" customFormat="1" ht="38.25" x14ac:dyDescent="0.2">
      <c r="A2789" s="378" t="s">
        <v>5692</v>
      </c>
      <c r="B2789" s="379"/>
      <c r="C2789" s="378" t="s">
        <v>7613</v>
      </c>
      <c r="D2789" s="381" t="s">
        <v>6</v>
      </c>
      <c r="E2789" s="383">
        <v>10.130000000000001</v>
      </c>
      <c r="F2789" s="383">
        <v>16.600000000000001</v>
      </c>
      <c r="G2789" s="383">
        <v>26.73</v>
      </c>
    </row>
    <row r="2790" spans="1:7" s="352" customFormat="1" ht="38.25" x14ac:dyDescent="0.2">
      <c r="A2790" s="378" t="s">
        <v>5693</v>
      </c>
      <c r="B2790" s="379"/>
      <c r="C2790" s="378" t="s">
        <v>7614</v>
      </c>
      <c r="D2790" s="381" t="s">
        <v>6</v>
      </c>
      <c r="E2790" s="383">
        <v>9.48</v>
      </c>
      <c r="F2790" s="383">
        <v>16.600000000000001</v>
      </c>
      <c r="G2790" s="383">
        <v>26.08</v>
      </c>
    </row>
    <row r="2791" spans="1:7" s="352" customFormat="1" ht="38.25" x14ac:dyDescent="0.2">
      <c r="A2791" s="378" t="s">
        <v>5694</v>
      </c>
      <c r="B2791" s="379"/>
      <c r="C2791" s="378" t="s">
        <v>7615</v>
      </c>
      <c r="D2791" s="381" t="s">
        <v>6</v>
      </c>
      <c r="E2791" s="383">
        <v>9.61</v>
      </c>
      <c r="F2791" s="383">
        <v>16.600000000000001</v>
      </c>
      <c r="G2791" s="383">
        <v>26.21</v>
      </c>
    </row>
    <row r="2792" spans="1:7" s="352" customFormat="1" ht="38.25" x14ac:dyDescent="0.2">
      <c r="A2792" s="378" t="s">
        <v>5695</v>
      </c>
      <c r="B2792" s="379"/>
      <c r="C2792" s="378" t="s">
        <v>7616</v>
      </c>
      <c r="D2792" s="381" t="s">
        <v>6</v>
      </c>
      <c r="E2792" s="383">
        <v>4.92</v>
      </c>
      <c r="F2792" s="383">
        <v>16.600000000000001</v>
      </c>
      <c r="G2792" s="383">
        <v>21.52</v>
      </c>
    </row>
    <row r="2793" spans="1:7" s="352" customFormat="1" ht="38.25" x14ac:dyDescent="0.2">
      <c r="A2793" s="378" t="s">
        <v>5696</v>
      </c>
      <c r="B2793" s="379"/>
      <c r="C2793" s="378" t="s">
        <v>7617</v>
      </c>
      <c r="D2793" s="381" t="s">
        <v>6</v>
      </c>
      <c r="E2793" s="383">
        <v>9.9</v>
      </c>
      <c r="F2793" s="383">
        <v>16.600000000000001</v>
      </c>
      <c r="G2793" s="383">
        <v>26.5</v>
      </c>
    </row>
    <row r="2794" spans="1:7" s="352" customFormat="1" ht="51" x14ac:dyDescent="0.2">
      <c r="A2794" s="378" t="s">
        <v>5697</v>
      </c>
      <c r="B2794" s="379"/>
      <c r="C2794" s="378" t="s">
        <v>7618</v>
      </c>
      <c r="D2794" s="381" t="s">
        <v>6</v>
      </c>
      <c r="E2794" s="383">
        <v>9.92</v>
      </c>
      <c r="F2794" s="383">
        <v>16.600000000000001</v>
      </c>
      <c r="G2794" s="383">
        <v>26.52</v>
      </c>
    </row>
    <row r="2795" spans="1:7" s="352" customFormat="1" ht="51" x14ac:dyDescent="0.2">
      <c r="A2795" s="378" t="s">
        <v>5698</v>
      </c>
      <c r="B2795" s="379"/>
      <c r="C2795" s="378" t="s">
        <v>7619</v>
      </c>
      <c r="D2795" s="381" t="s">
        <v>6</v>
      </c>
      <c r="E2795" s="383">
        <v>9.92</v>
      </c>
      <c r="F2795" s="383">
        <v>16.600000000000001</v>
      </c>
      <c r="G2795" s="383">
        <v>26.52</v>
      </c>
    </row>
    <row r="2796" spans="1:7" s="352" customFormat="1" ht="38.25" x14ac:dyDescent="0.2">
      <c r="A2796" s="378" t="s">
        <v>5699</v>
      </c>
      <c r="B2796" s="379"/>
      <c r="C2796" s="378" t="s">
        <v>1840</v>
      </c>
      <c r="D2796" s="381" t="s">
        <v>6</v>
      </c>
      <c r="E2796" s="383">
        <v>4.9000000000000004</v>
      </c>
      <c r="F2796" s="383">
        <v>16.600000000000001</v>
      </c>
      <c r="G2796" s="383">
        <v>21.5</v>
      </c>
    </row>
    <row r="2797" spans="1:7" s="352" customFormat="1" ht="25.5" x14ac:dyDescent="0.2">
      <c r="A2797" s="378" t="s">
        <v>5700</v>
      </c>
      <c r="B2797" s="379"/>
      <c r="C2797" s="378" t="s">
        <v>1841</v>
      </c>
      <c r="D2797" s="381" t="s">
        <v>6</v>
      </c>
      <c r="E2797" s="383">
        <v>4.7699999999999996</v>
      </c>
      <c r="F2797" s="383">
        <v>16.600000000000001</v>
      </c>
      <c r="G2797" s="383">
        <v>21.37</v>
      </c>
    </row>
    <row r="2798" spans="1:7" s="352" customFormat="1" ht="25.5" x14ac:dyDescent="0.2">
      <c r="A2798" s="378" t="s">
        <v>5701</v>
      </c>
      <c r="B2798" s="379"/>
      <c r="C2798" s="378" t="s">
        <v>1842</v>
      </c>
      <c r="D2798" s="381" t="s">
        <v>6</v>
      </c>
      <c r="E2798" s="383">
        <v>9.5500000000000007</v>
      </c>
      <c r="F2798" s="383">
        <v>16.600000000000001</v>
      </c>
      <c r="G2798" s="383">
        <v>26.15</v>
      </c>
    </row>
    <row r="2799" spans="1:7" s="352" customFormat="1" x14ac:dyDescent="0.2">
      <c r="A2799" s="388" t="s">
        <v>5702</v>
      </c>
      <c r="B2799" s="388" t="s">
        <v>5703</v>
      </c>
      <c r="C2799" s="389"/>
      <c r="D2799" s="390"/>
      <c r="E2799" s="391"/>
      <c r="F2799" s="391"/>
      <c r="G2799" s="391"/>
    </row>
    <row r="2800" spans="1:7" s="352" customFormat="1" x14ac:dyDescent="0.2">
      <c r="A2800" s="369" t="s">
        <v>5704</v>
      </c>
      <c r="B2800" s="369" t="s">
        <v>1843</v>
      </c>
      <c r="C2800" s="370"/>
      <c r="D2800" s="392"/>
      <c r="E2800" s="393"/>
      <c r="F2800" s="393"/>
      <c r="G2800" s="393"/>
    </row>
    <row r="2801" spans="1:7" s="352" customFormat="1" ht="25.5" x14ac:dyDescent="0.2">
      <c r="A2801" s="378" t="s">
        <v>5705</v>
      </c>
      <c r="B2801" s="379"/>
      <c r="C2801" s="378" t="s">
        <v>1844</v>
      </c>
      <c r="D2801" s="381" t="s">
        <v>6</v>
      </c>
      <c r="E2801" s="383">
        <v>870.47</v>
      </c>
      <c r="F2801" s="383">
        <v>46.68</v>
      </c>
      <c r="G2801" s="383">
        <v>917.15</v>
      </c>
    </row>
    <row r="2802" spans="1:7" s="352" customFormat="1" ht="25.5" x14ac:dyDescent="0.2">
      <c r="A2802" s="378" t="s">
        <v>5706</v>
      </c>
      <c r="B2802" s="379"/>
      <c r="C2802" s="378" t="s">
        <v>1845</v>
      </c>
      <c r="D2802" s="381" t="s">
        <v>6</v>
      </c>
      <c r="E2802" s="383">
        <v>1032.27</v>
      </c>
      <c r="F2802" s="383">
        <v>46.68</v>
      </c>
      <c r="G2802" s="383">
        <v>1078.95</v>
      </c>
    </row>
    <row r="2803" spans="1:7" s="352" customFormat="1" x14ac:dyDescent="0.2">
      <c r="A2803" s="384" t="s">
        <v>5707</v>
      </c>
      <c r="B2803" s="385" t="s">
        <v>1846</v>
      </c>
      <c r="C2803" s="384"/>
      <c r="D2803" s="386"/>
      <c r="E2803" s="387"/>
      <c r="F2803" s="387"/>
      <c r="G2803" s="387"/>
    </row>
    <row r="2804" spans="1:7" s="352" customFormat="1" x14ac:dyDescent="0.2">
      <c r="A2804" s="378" t="s">
        <v>5708</v>
      </c>
      <c r="B2804" s="379"/>
      <c r="C2804" s="378" t="s">
        <v>1847</v>
      </c>
      <c r="D2804" s="381" t="s">
        <v>6</v>
      </c>
      <c r="E2804" s="383">
        <v>6.74</v>
      </c>
      <c r="F2804" s="383">
        <v>16.600000000000001</v>
      </c>
      <c r="G2804" s="383">
        <v>23.34</v>
      </c>
    </row>
    <row r="2805" spans="1:7" s="352" customFormat="1" ht="25.5" x14ac:dyDescent="0.2">
      <c r="A2805" s="378" t="s">
        <v>5709</v>
      </c>
      <c r="B2805" s="379"/>
      <c r="C2805" s="378" t="s">
        <v>8339</v>
      </c>
      <c r="D2805" s="381" t="s">
        <v>6</v>
      </c>
      <c r="E2805" s="383">
        <v>465.89</v>
      </c>
      <c r="F2805" s="383">
        <v>31.53</v>
      </c>
      <c r="G2805" s="383">
        <v>497.42</v>
      </c>
    </row>
    <row r="2806" spans="1:7" s="352" customFormat="1" ht="25.5" x14ac:dyDescent="0.2">
      <c r="A2806" s="378" t="s">
        <v>5710</v>
      </c>
      <c r="B2806" s="379"/>
      <c r="C2806" s="378" t="s">
        <v>8340</v>
      </c>
      <c r="D2806" s="381" t="s">
        <v>6</v>
      </c>
      <c r="E2806" s="383">
        <v>351.8</v>
      </c>
      <c r="F2806" s="383">
        <v>26.45</v>
      </c>
      <c r="G2806" s="383">
        <v>378.25</v>
      </c>
    </row>
    <row r="2807" spans="1:7" s="352" customFormat="1" ht="25.5" x14ac:dyDescent="0.2">
      <c r="A2807" s="378" t="s">
        <v>5711</v>
      </c>
      <c r="B2807" s="379"/>
      <c r="C2807" s="378" t="s">
        <v>1848</v>
      </c>
      <c r="D2807" s="381" t="s">
        <v>6</v>
      </c>
      <c r="E2807" s="383">
        <v>291.68</v>
      </c>
      <c r="F2807" s="383">
        <v>16.600000000000001</v>
      </c>
      <c r="G2807" s="383">
        <v>308.27999999999997</v>
      </c>
    </row>
    <row r="2808" spans="1:7" s="352" customFormat="1" ht="25.5" x14ac:dyDescent="0.2">
      <c r="A2808" s="378" t="s">
        <v>5712</v>
      </c>
      <c r="B2808" s="379"/>
      <c r="C2808" s="378" t="s">
        <v>1849</v>
      </c>
      <c r="D2808" s="381" t="s">
        <v>6</v>
      </c>
      <c r="E2808" s="383">
        <v>4.12</v>
      </c>
      <c r="F2808" s="383">
        <v>19.98</v>
      </c>
      <c r="G2808" s="383">
        <v>24.1</v>
      </c>
    </row>
    <row r="2809" spans="1:7" s="352" customFormat="1" ht="25.5" x14ac:dyDescent="0.2">
      <c r="A2809" s="378" t="s">
        <v>5713</v>
      </c>
      <c r="B2809" s="379"/>
      <c r="C2809" s="378" t="s">
        <v>1850</v>
      </c>
      <c r="D2809" s="381" t="s">
        <v>6</v>
      </c>
      <c r="E2809" s="383">
        <v>9.65</v>
      </c>
      <c r="F2809" s="383">
        <v>19.98</v>
      </c>
      <c r="G2809" s="383">
        <v>29.63</v>
      </c>
    </row>
    <row r="2810" spans="1:7" s="352" customFormat="1" x14ac:dyDescent="0.2">
      <c r="A2810" s="378" t="s">
        <v>5714</v>
      </c>
      <c r="B2810" s="379"/>
      <c r="C2810" s="378" t="s">
        <v>8341</v>
      </c>
      <c r="D2810" s="381" t="s">
        <v>6</v>
      </c>
      <c r="E2810" s="383">
        <v>59.85</v>
      </c>
      <c r="F2810" s="383">
        <v>26.45</v>
      </c>
      <c r="G2810" s="383">
        <v>86.3</v>
      </c>
    </row>
    <row r="2811" spans="1:7" s="352" customFormat="1" ht="38.25" x14ac:dyDescent="0.2">
      <c r="A2811" s="378" t="s">
        <v>5715</v>
      </c>
      <c r="B2811" s="379"/>
      <c r="C2811" s="378" t="s">
        <v>1851</v>
      </c>
      <c r="D2811" s="381" t="s">
        <v>6</v>
      </c>
      <c r="E2811" s="383">
        <v>2039.68</v>
      </c>
      <c r="F2811" s="383">
        <v>66.36</v>
      </c>
      <c r="G2811" s="383">
        <v>2106.04</v>
      </c>
    </row>
    <row r="2812" spans="1:7" s="352" customFormat="1" ht="25.5" x14ac:dyDescent="0.2">
      <c r="A2812" s="378" t="s">
        <v>5716</v>
      </c>
      <c r="B2812" s="379"/>
      <c r="C2812" s="378" t="s">
        <v>8342</v>
      </c>
      <c r="D2812" s="381" t="s">
        <v>6</v>
      </c>
      <c r="E2812" s="383">
        <v>345.87</v>
      </c>
      <c r="F2812" s="383">
        <v>26.45</v>
      </c>
      <c r="G2812" s="383">
        <v>372.32</v>
      </c>
    </row>
    <row r="2813" spans="1:7" s="352" customFormat="1" ht="25.5" x14ac:dyDescent="0.2">
      <c r="A2813" s="378" t="s">
        <v>5717</v>
      </c>
      <c r="B2813" s="379"/>
      <c r="C2813" s="378" t="s">
        <v>8343</v>
      </c>
      <c r="D2813" s="381" t="s">
        <v>6</v>
      </c>
      <c r="E2813" s="383">
        <v>120.85</v>
      </c>
      <c r="F2813" s="383">
        <v>26.45</v>
      </c>
      <c r="G2813" s="383">
        <v>147.30000000000001</v>
      </c>
    </row>
    <row r="2814" spans="1:7" s="352" customFormat="1" x14ac:dyDescent="0.2">
      <c r="A2814" s="384" t="s">
        <v>5718</v>
      </c>
      <c r="B2814" s="385" t="s">
        <v>1852</v>
      </c>
      <c r="C2814" s="384"/>
      <c r="D2814" s="386"/>
      <c r="E2814" s="387"/>
      <c r="F2814" s="387"/>
      <c r="G2814" s="387"/>
    </row>
    <row r="2815" spans="1:7" s="352" customFormat="1" ht="25.5" x14ac:dyDescent="0.2">
      <c r="A2815" s="378" t="s">
        <v>5719</v>
      </c>
      <c r="B2815" s="379"/>
      <c r="C2815" s="378" t="s">
        <v>1853</v>
      </c>
      <c r="D2815" s="381" t="s">
        <v>6</v>
      </c>
      <c r="E2815" s="383">
        <v>8047.64</v>
      </c>
      <c r="F2815" s="383">
        <v>132.72</v>
      </c>
      <c r="G2815" s="383">
        <v>8180.36</v>
      </c>
    </row>
    <row r="2816" spans="1:7" s="352" customFormat="1" ht="25.5" x14ac:dyDescent="0.2">
      <c r="A2816" s="378" t="s">
        <v>5720</v>
      </c>
      <c r="B2816" s="379"/>
      <c r="C2816" s="378" t="s">
        <v>1854</v>
      </c>
      <c r="D2816" s="381" t="s">
        <v>6</v>
      </c>
      <c r="E2816" s="383">
        <v>9690.98</v>
      </c>
      <c r="F2816" s="383">
        <v>149.32</v>
      </c>
      <c r="G2816" s="383">
        <v>9840.2999999999993</v>
      </c>
    </row>
    <row r="2817" spans="1:7" s="397" customFormat="1" ht="25.5" x14ac:dyDescent="0.2">
      <c r="A2817" s="378" t="s">
        <v>8480</v>
      </c>
      <c r="B2817" s="379"/>
      <c r="C2817" s="378" t="s">
        <v>8481</v>
      </c>
      <c r="D2817" s="381" t="s">
        <v>6</v>
      </c>
      <c r="E2817" s="383">
        <v>492.05</v>
      </c>
      <c r="F2817" s="383">
        <v>165.9</v>
      </c>
      <c r="G2817" s="383">
        <v>657.95</v>
      </c>
    </row>
    <row r="2818" spans="1:7" s="352" customFormat="1" ht="38.25" x14ac:dyDescent="0.2">
      <c r="A2818" s="378" t="s">
        <v>5721</v>
      </c>
      <c r="B2818" s="379"/>
      <c r="C2818" s="378" t="s">
        <v>1855</v>
      </c>
      <c r="D2818" s="381" t="s">
        <v>55</v>
      </c>
      <c r="E2818" s="383">
        <v>9953.5</v>
      </c>
      <c r="F2818" s="383">
        <v>3518.4</v>
      </c>
      <c r="G2818" s="383">
        <v>13471.9</v>
      </c>
    </row>
    <row r="2819" spans="1:7" s="352" customFormat="1" ht="38.25" x14ac:dyDescent="0.2">
      <c r="A2819" s="378" t="s">
        <v>5722</v>
      </c>
      <c r="B2819" s="379"/>
      <c r="C2819" s="378" t="s">
        <v>1856</v>
      </c>
      <c r="D2819" s="381" t="s">
        <v>55</v>
      </c>
      <c r="E2819" s="383">
        <v>15122.65</v>
      </c>
      <c r="F2819" s="383">
        <v>3958.2</v>
      </c>
      <c r="G2819" s="383">
        <v>19080.849999999999</v>
      </c>
    </row>
    <row r="2820" spans="1:7" s="352" customFormat="1" ht="38.25" x14ac:dyDescent="0.2">
      <c r="A2820" s="378" t="s">
        <v>5723</v>
      </c>
      <c r="B2820" s="379"/>
      <c r="C2820" s="378" t="s">
        <v>1857</v>
      </c>
      <c r="D2820" s="381" t="s">
        <v>55</v>
      </c>
      <c r="E2820" s="383">
        <v>22163.82</v>
      </c>
      <c r="F2820" s="383">
        <v>4654.46</v>
      </c>
      <c r="G2820" s="383">
        <v>26818.28</v>
      </c>
    </row>
    <row r="2821" spans="1:7" s="352" customFormat="1" ht="38.25" x14ac:dyDescent="0.2">
      <c r="A2821" s="378" t="s">
        <v>5724</v>
      </c>
      <c r="B2821" s="379"/>
      <c r="C2821" s="378" t="s">
        <v>8344</v>
      </c>
      <c r="D2821" s="381" t="s">
        <v>6</v>
      </c>
      <c r="E2821" s="383">
        <v>781.86</v>
      </c>
      <c r="F2821" s="383">
        <v>34.409999999999997</v>
      </c>
      <c r="G2821" s="383">
        <v>816.27</v>
      </c>
    </row>
    <row r="2822" spans="1:7" s="352" customFormat="1" ht="38.25" x14ac:dyDescent="0.2">
      <c r="A2822" s="378" t="s">
        <v>5725</v>
      </c>
      <c r="B2822" s="379"/>
      <c r="C2822" s="378" t="s">
        <v>8345</v>
      </c>
      <c r="D2822" s="381" t="s">
        <v>6</v>
      </c>
      <c r="E2822" s="383">
        <v>960.58</v>
      </c>
      <c r="F2822" s="383">
        <v>43.03</v>
      </c>
      <c r="G2822" s="383">
        <v>1003.61</v>
      </c>
    </row>
    <row r="2823" spans="1:7" s="352" customFormat="1" ht="25.5" x14ac:dyDescent="0.2">
      <c r="A2823" s="378" t="s">
        <v>5726</v>
      </c>
      <c r="B2823" s="379"/>
      <c r="C2823" s="378" t="s">
        <v>1858</v>
      </c>
      <c r="D2823" s="381" t="s">
        <v>6</v>
      </c>
      <c r="E2823" s="383">
        <v>1998.07</v>
      </c>
      <c r="F2823" s="383">
        <v>46.68</v>
      </c>
      <c r="G2823" s="383">
        <v>2044.75</v>
      </c>
    </row>
    <row r="2824" spans="1:7" s="352" customFormat="1" x14ac:dyDescent="0.2">
      <c r="A2824" s="384" t="s">
        <v>5727</v>
      </c>
      <c r="B2824" s="385" t="s">
        <v>1859</v>
      </c>
      <c r="C2824" s="384"/>
      <c r="D2824" s="386"/>
      <c r="E2824" s="387"/>
      <c r="F2824" s="387"/>
      <c r="G2824" s="387"/>
    </row>
    <row r="2825" spans="1:7" s="352" customFormat="1" x14ac:dyDescent="0.2">
      <c r="A2825" s="378" t="s">
        <v>5728</v>
      </c>
      <c r="B2825" s="379"/>
      <c r="C2825" s="378" t="s">
        <v>1860</v>
      </c>
      <c r="D2825" s="381" t="s">
        <v>6</v>
      </c>
      <c r="E2825" s="383">
        <v>143.33000000000001</v>
      </c>
      <c r="F2825" s="383">
        <v>26.45</v>
      </c>
      <c r="G2825" s="383">
        <v>169.78</v>
      </c>
    </row>
    <row r="2826" spans="1:7" s="352" customFormat="1" x14ac:dyDescent="0.2">
      <c r="A2826" s="384" t="s">
        <v>5729</v>
      </c>
      <c r="B2826" s="385" t="s">
        <v>1861</v>
      </c>
      <c r="C2826" s="384"/>
      <c r="D2826" s="386"/>
      <c r="E2826" s="387"/>
      <c r="F2826" s="387"/>
      <c r="G2826" s="387"/>
    </row>
    <row r="2827" spans="1:7" s="352" customFormat="1" ht="25.5" x14ac:dyDescent="0.2">
      <c r="A2827" s="378" t="s">
        <v>5730</v>
      </c>
      <c r="B2827" s="379"/>
      <c r="C2827" s="378" t="s">
        <v>8346</v>
      </c>
      <c r="D2827" s="381" t="s">
        <v>6</v>
      </c>
      <c r="E2827" s="383">
        <v>268.33999999999997</v>
      </c>
      <c r="F2827" s="383">
        <v>33.18</v>
      </c>
      <c r="G2827" s="383">
        <v>301.52</v>
      </c>
    </row>
    <row r="2828" spans="1:7" s="352" customFormat="1" x14ac:dyDescent="0.2">
      <c r="A2828" s="384" t="s">
        <v>5731</v>
      </c>
      <c r="B2828" s="385" t="s">
        <v>1862</v>
      </c>
      <c r="C2828" s="384"/>
      <c r="D2828" s="386"/>
      <c r="E2828" s="387"/>
      <c r="F2828" s="387"/>
      <c r="G2828" s="387"/>
    </row>
    <row r="2829" spans="1:7" s="352" customFormat="1" ht="25.5" x14ac:dyDescent="0.2">
      <c r="A2829" s="378" t="s">
        <v>5732</v>
      </c>
      <c r="B2829" s="379"/>
      <c r="C2829" s="378" t="s">
        <v>1863</v>
      </c>
      <c r="D2829" s="381" t="s">
        <v>6</v>
      </c>
      <c r="E2829" s="383">
        <v>27.58</v>
      </c>
      <c r="F2829" s="383">
        <v>16.600000000000001</v>
      </c>
      <c r="G2829" s="383">
        <v>44.18</v>
      </c>
    </row>
    <row r="2830" spans="1:7" s="352" customFormat="1" x14ac:dyDescent="0.2">
      <c r="A2830" s="384" t="s">
        <v>5733</v>
      </c>
      <c r="B2830" s="385" t="s">
        <v>1864</v>
      </c>
      <c r="C2830" s="384"/>
      <c r="D2830" s="386"/>
      <c r="E2830" s="387"/>
      <c r="F2830" s="387"/>
      <c r="G2830" s="387"/>
    </row>
    <row r="2831" spans="1:7" s="352" customFormat="1" ht="25.5" x14ac:dyDescent="0.2">
      <c r="A2831" s="378" t="s">
        <v>5734</v>
      </c>
      <c r="B2831" s="379"/>
      <c r="C2831" s="378" t="s">
        <v>5735</v>
      </c>
      <c r="D2831" s="381" t="s">
        <v>55</v>
      </c>
      <c r="E2831" s="383">
        <v>5651.57</v>
      </c>
      <c r="F2831" s="383">
        <v>261.56</v>
      </c>
      <c r="G2831" s="383">
        <v>5913.13</v>
      </c>
    </row>
    <row r="2832" spans="1:7" ht="25.5" x14ac:dyDescent="0.2">
      <c r="A2832" s="378" t="s">
        <v>5736</v>
      </c>
      <c r="B2832" s="379"/>
      <c r="C2832" s="378" t="s">
        <v>5737</v>
      </c>
      <c r="D2832" s="381" t="s">
        <v>55</v>
      </c>
      <c r="E2832" s="383">
        <v>6419.28</v>
      </c>
      <c r="F2832" s="383">
        <v>270.02</v>
      </c>
      <c r="G2832" s="383">
        <v>6689.3</v>
      </c>
    </row>
    <row r="2833" spans="1:7" s="352" customFormat="1" ht="25.5" x14ac:dyDescent="0.2">
      <c r="A2833" s="378" t="s">
        <v>5738</v>
      </c>
      <c r="B2833" s="379"/>
      <c r="C2833" s="378" t="s">
        <v>5739</v>
      </c>
      <c r="D2833" s="381" t="s">
        <v>55</v>
      </c>
      <c r="E2833" s="383">
        <v>9290.2999999999993</v>
      </c>
      <c r="F2833" s="383">
        <v>270.02</v>
      </c>
      <c r="G2833" s="383">
        <v>9560.32</v>
      </c>
    </row>
    <row r="2834" spans="1:7" s="352" customFormat="1" ht="25.5" x14ac:dyDescent="0.2">
      <c r="A2834" s="378" t="s">
        <v>5740</v>
      </c>
      <c r="B2834" s="379"/>
      <c r="C2834" s="378" t="s">
        <v>5741</v>
      </c>
      <c r="D2834" s="381" t="s">
        <v>55</v>
      </c>
      <c r="E2834" s="383">
        <v>2543.06</v>
      </c>
      <c r="F2834" s="383">
        <v>261.56</v>
      </c>
      <c r="G2834" s="383">
        <v>2804.62</v>
      </c>
    </row>
    <row r="2835" spans="1:7" s="352" customFormat="1" ht="25.5" x14ac:dyDescent="0.2">
      <c r="A2835" s="378" t="s">
        <v>5742</v>
      </c>
      <c r="B2835" s="379"/>
      <c r="C2835" s="378" t="s">
        <v>5743</v>
      </c>
      <c r="D2835" s="381" t="s">
        <v>55</v>
      </c>
      <c r="E2835" s="383">
        <v>2837.06</v>
      </c>
      <c r="F2835" s="383">
        <v>261.56</v>
      </c>
      <c r="G2835" s="383">
        <v>3098.62</v>
      </c>
    </row>
    <row r="2836" spans="1:7" s="352" customFormat="1" ht="25.5" x14ac:dyDescent="0.2">
      <c r="A2836" s="378" t="s">
        <v>5744</v>
      </c>
      <c r="B2836" s="379"/>
      <c r="C2836" s="378" t="s">
        <v>5745</v>
      </c>
      <c r="D2836" s="381" t="s">
        <v>55</v>
      </c>
      <c r="E2836" s="383">
        <v>4851.72</v>
      </c>
      <c r="F2836" s="383">
        <v>270.02</v>
      </c>
      <c r="G2836" s="383">
        <v>5121.74</v>
      </c>
    </row>
    <row r="2837" spans="1:7" s="352" customFormat="1" ht="25.5" x14ac:dyDescent="0.2">
      <c r="A2837" s="378" t="s">
        <v>5746</v>
      </c>
      <c r="B2837" s="379"/>
      <c r="C2837" s="378" t="s">
        <v>5747</v>
      </c>
      <c r="D2837" s="381" t="s">
        <v>55</v>
      </c>
      <c r="E2837" s="383">
        <v>4892.79</v>
      </c>
      <c r="F2837" s="383">
        <v>270.02</v>
      </c>
      <c r="G2837" s="383">
        <v>5162.8100000000004</v>
      </c>
    </row>
    <row r="2838" spans="1:7" s="352" customFormat="1" ht="25.5" x14ac:dyDescent="0.2">
      <c r="A2838" s="378" t="s">
        <v>5748</v>
      </c>
      <c r="B2838" s="379"/>
      <c r="C2838" s="378" t="s">
        <v>5749</v>
      </c>
      <c r="D2838" s="381" t="s">
        <v>55</v>
      </c>
      <c r="E2838" s="383">
        <v>4150.72</v>
      </c>
      <c r="F2838" s="383">
        <v>261.56</v>
      </c>
      <c r="G2838" s="383">
        <v>4412.28</v>
      </c>
    </row>
    <row r="2839" spans="1:7" s="352" customFormat="1" ht="25.5" x14ac:dyDescent="0.2">
      <c r="A2839" s="378" t="s">
        <v>5750</v>
      </c>
      <c r="B2839" s="379"/>
      <c r="C2839" s="378" t="s">
        <v>5751</v>
      </c>
      <c r="D2839" s="381" t="s">
        <v>55</v>
      </c>
      <c r="E2839" s="383">
        <v>4979.38</v>
      </c>
      <c r="F2839" s="383">
        <v>270.02</v>
      </c>
      <c r="G2839" s="383">
        <v>5249.4</v>
      </c>
    </row>
    <row r="2840" spans="1:7" s="352" customFormat="1" ht="25.5" x14ac:dyDescent="0.2">
      <c r="A2840" s="378" t="s">
        <v>5752</v>
      </c>
      <c r="B2840" s="379"/>
      <c r="C2840" s="378" t="s">
        <v>5753</v>
      </c>
      <c r="D2840" s="381" t="s">
        <v>55</v>
      </c>
      <c r="E2840" s="383">
        <v>7427.59</v>
      </c>
      <c r="F2840" s="383">
        <v>270.02</v>
      </c>
      <c r="G2840" s="383">
        <v>7697.61</v>
      </c>
    </row>
    <row r="2841" spans="1:7" s="352" customFormat="1" x14ac:dyDescent="0.2">
      <c r="A2841" s="384" t="s">
        <v>5754</v>
      </c>
      <c r="B2841" s="385" t="s">
        <v>5755</v>
      </c>
      <c r="C2841" s="384"/>
      <c r="D2841" s="386"/>
      <c r="E2841" s="387"/>
      <c r="F2841" s="387"/>
      <c r="G2841" s="387"/>
    </row>
    <row r="2842" spans="1:7" s="352" customFormat="1" ht="25.5" x14ac:dyDescent="0.2">
      <c r="A2842" s="378" t="s">
        <v>5756</v>
      </c>
      <c r="B2842" s="379"/>
      <c r="C2842" s="378" t="s">
        <v>5757</v>
      </c>
      <c r="D2842" s="381" t="s">
        <v>6</v>
      </c>
      <c r="E2842" s="383">
        <v>28534.04</v>
      </c>
      <c r="F2842" s="383">
        <v>611.36</v>
      </c>
      <c r="G2842" s="383">
        <v>29145.4</v>
      </c>
    </row>
    <row r="2843" spans="1:7" s="352" customFormat="1" ht="25.5" x14ac:dyDescent="0.2">
      <c r="A2843" s="378" t="s">
        <v>5758</v>
      </c>
      <c r="B2843" s="379"/>
      <c r="C2843" s="378" t="s">
        <v>5759</v>
      </c>
      <c r="D2843" s="381" t="s">
        <v>6</v>
      </c>
      <c r="E2843" s="383">
        <v>32984.07</v>
      </c>
      <c r="F2843" s="383">
        <v>611.36</v>
      </c>
      <c r="G2843" s="383">
        <v>33595.43</v>
      </c>
    </row>
    <row r="2844" spans="1:7" s="352" customFormat="1" ht="38.25" x14ac:dyDescent="0.2">
      <c r="A2844" s="378" t="s">
        <v>5760</v>
      </c>
      <c r="B2844" s="379"/>
      <c r="C2844" s="378" t="s">
        <v>5761</v>
      </c>
      <c r="D2844" s="381" t="s">
        <v>6</v>
      </c>
      <c r="E2844" s="383">
        <v>38110.67</v>
      </c>
      <c r="F2844" s="383">
        <v>611.36</v>
      </c>
      <c r="G2844" s="383">
        <v>38722.03</v>
      </c>
    </row>
    <row r="2845" spans="1:7" s="352" customFormat="1" ht="38.25" x14ac:dyDescent="0.2">
      <c r="A2845" s="378" t="s">
        <v>5762</v>
      </c>
      <c r="B2845" s="379"/>
      <c r="C2845" s="378" t="s">
        <v>5763</v>
      </c>
      <c r="D2845" s="381" t="s">
        <v>6</v>
      </c>
      <c r="E2845" s="383">
        <v>42470.03</v>
      </c>
      <c r="F2845" s="383">
        <v>611.36</v>
      </c>
      <c r="G2845" s="383">
        <v>43081.39</v>
      </c>
    </row>
    <row r="2846" spans="1:7" s="352" customFormat="1" ht="38.25" x14ac:dyDescent="0.2">
      <c r="A2846" s="378" t="s">
        <v>5764</v>
      </c>
      <c r="B2846" s="379"/>
      <c r="C2846" s="378" t="s">
        <v>5765</v>
      </c>
      <c r="D2846" s="381" t="s">
        <v>6</v>
      </c>
      <c r="E2846" s="383">
        <v>2743.56</v>
      </c>
      <c r="F2846" s="383">
        <v>534.94000000000005</v>
      </c>
      <c r="G2846" s="383">
        <v>3278.5</v>
      </c>
    </row>
    <row r="2847" spans="1:7" s="352" customFormat="1" ht="38.25" x14ac:dyDescent="0.2">
      <c r="A2847" s="378" t="s">
        <v>5766</v>
      </c>
      <c r="B2847" s="379"/>
      <c r="C2847" s="378" t="s">
        <v>5767</v>
      </c>
      <c r="D2847" s="381" t="s">
        <v>6</v>
      </c>
      <c r="E2847" s="383">
        <v>3546.94</v>
      </c>
      <c r="F2847" s="383">
        <v>534.94000000000005</v>
      </c>
      <c r="G2847" s="383">
        <v>4081.88</v>
      </c>
    </row>
    <row r="2848" spans="1:7" s="352" customFormat="1" ht="38.25" x14ac:dyDescent="0.2">
      <c r="A2848" s="378" t="s">
        <v>5768</v>
      </c>
      <c r="B2848" s="379"/>
      <c r="C2848" s="378" t="s">
        <v>5769</v>
      </c>
      <c r="D2848" s="381" t="s">
        <v>6</v>
      </c>
      <c r="E2848" s="383">
        <v>4769.2299999999996</v>
      </c>
      <c r="F2848" s="383">
        <v>534.94000000000005</v>
      </c>
      <c r="G2848" s="383">
        <v>5304.17</v>
      </c>
    </row>
    <row r="2849" spans="1:7" s="352" customFormat="1" ht="38.25" x14ac:dyDescent="0.2">
      <c r="A2849" s="378" t="s">
        <v>5770</v>
      </c>
      <c r="B2849" s="379"/>
      <c r="C2849" s="378" t="s">
        <v>5771</v>
      </c>
      <c r="D2849" s="381" t="s">
        <v>6</v>
      </c>
      <c r="E2849" s="383">
        <v>3054.2</v>
      </c>
      <c r="F2849" s="383">
        <v>534.94000000000005</v>
      </c>
      <c r="G2849" s="383">
        <v>3589.14</v>
      </c>
    </row>
    <row r="2850" spans="1:7" s="352" customFormat="1" ht="38.25" x14ac:dyDescent="0.2">
      <c r="A2850" s="378" t="s">
        <v>5772</v>
      </c>
      <c r="B2850" s="379"/>
      <c r="C2850" s="378" t="s">
        <v>5773</v>
      </c>
      <c r="D2850" s="381" t="s">
        <v>6</v>
      </c>
      <c r="E2850" s="383">
        <v>3516.81</v>
      </c>
      <c r="F2850" s="383">
        <v>534.94000000000005</v>
      </c>
      <c r="G2850" s="383">
        <v>4051.75</v>
      </c>
    </row>
    <row r="2851" spans="1:7" s="352" customFormat="1" ht="38.25" x14ac:dyDescent="0.2">
      <c r="A2851" s="378" t="s">
        <v>5774</v>
      </c>
      <c r="B2851" s="379"/>
      <c r="C2851" s="378" t="s">
        <v>5775</v>
      </c>
      <c r="D2851" s="381" t="s">
        <v>6</v>
      </c>
      <c r="E2851" s="383">
        <v>4175.33</v>
      </c>
      <c r="F2851" s="383">
        <v>534.94000000000005</v>
      </c>
      <c r="G2851" s="383">
        <v>4710.2700000000004</v>
      </c>
    </row>
    <row r="2852" spans="1:7" s="352" customFormat="1" ht="38.25" x14ac:dyDescent="0.2">
      <c r="A2852" s="378" t="s">
        <v>5776</v>
      </c>
      <c r="B2852" s="379"/>
      <c r="C2852" s="378" t="s">
        <v>5777</v>
      </c>
      <c r="D2852" s="381" t="s">
        <v>6</v>
      </c>
      <c r="E2852" s="383">
        <v>4835.96</v>
      </c>
      <c r="F2852" s="383">
        <v>534.94000000000005</v>
      </c>
      <c r="G2852" s="383">
        <v>5370.9</v>
      </c>
    </row>
    <row r="2853" spans="1:7" ht="38.25" x14ac:dyDescent="0.2">
      <c r="A2853" s="378" t="s">
        <v>5778</v>
      </c>
      <c r="B2853" s="379"/>
      <c r="C2853" s="378" t="s">
        <v>5779</v>
      </c>
      <c r="D2853" s="381" t="s">
        <v>6</v>
      </c>
      <c r="E2853" s="383">
        <v>2818.76</v>
      </c>
      <c r="F2853" s="383">
        <v>534.94000000000005</v>
      </c>
      <c r="G2853" s="383">
        <v>3353.7</v>
      </c>
    </row>
    <row r="2854" spans="1:7" ht="38.25" x14ac:dyDescent="0.2">
      <c r="A2854" s="378" t="s">
        <v>5780</v>
      </c>
      <c r="B2854" s="379"/>
      <c r="C2854" s="378" t="s">
        <v>5781</v>
      </c>
      <c r="D2854" s="381" t="s">
        <v>6</v>
      </c>
      <c r="E2854" s="383">
        <v>3202.47</v>
      </c>
      <c r="F2854" s="383">
        <v>534.94000000000005</v>
      </c>
      <c r="G2854" s="383">
        <v>3737.41</v>
      </c>
    </row>
    <row r="2855" spans="1:7" s="352" customFormat="1" ht="38.25" x14ac:dyDescent="0.2">
      <c r="A2855" s="378" t="s">
        <v>5782</v>
      </c>
      <c r="B2855" s="379"/>
      <c r="C2855" s="378" t="s">
        <v>5783</v>
      </c>
      <c r="D2855" s="381" t="s">
        <v>6</v>
      </c>
      <c r="E2855" s="383">
        <v>3475.93</v>
      </c>
      <c r="F2855" s="383">
        <v>534.94000000000005</v>
      </c>
      <c r="G2855" s="383">
        <v>4010.87</v>
      </c>
    </row>
    <row r="2856" spans="1:7" s="352" customFormat="1" ht="38.25" x14ac:dyDescent="0.2">
      <c r="A2856" s="378" t="s">
        <v>5784</v>
      </c>
      <c r="B2856" s="379"/>
      <c r="C2856" s="378" t="s">
        <v>5785</v>
      </c>
      <c r="D2856" s="381" t="s">
        <v>6</v>
      </c>
      <c r="E2856" s="383">
        <v>3589.95</v>
      </c>
      <c r="F2856" s="383">
        <v>534.94000000000005</v>
      </c>
      <c r="G2856" s="383">
        <v>4124.8900000000003</v>
      </c>
    </row>
    <row r="2857" spans="1:7" x14ac:dyDescent="0.2">
      <c r="A2857" s="384" t="s">
        <v>5786</v>
      </c>
      <c r="B2857" s="385" t="s">
        <v>7620</v>
      </c>
      <c r="C2857" s="384"/>
      <c r="D2857" s="386"/>
      <c r="E2857" s="387"/>
      <c r="F2857" s="387"/>
      <c r="G2857" s="387"/>
    </row>
    <row r="2858" spans="1:7" s="352" customFormat="1" ht="38.25" x14ac:dyDescent="0.2">
      <c r="A2858" s="378" t="s">
        <v>5787</v>
      </c>
      <c r="B2858" s="379"/>
      <c r="C2858" s="378" t="s">
        <v>5788</v>
      </c>
      <c r="D2858" s="381" t="s">
        <v>6</v>
      </c>
      <c r="E2858" s="383">
        <v>5595.14</v>
      </c>
      <c r="F2858" s="383">
        <v>186.72</v>
      </c>
      <c r="G2858" s="383">
        <v>5781.86</v>
      </c>
    </row>
    <row r="2859" spans="1:7" s="352" customFormat="1" ht="38.25" x14ac:dyDescent="0.2">
      <c r="A2859" s="378" t="s">
        <v>5789</v>
      </c>
      <c r="B2859" s="379"/>
      <c r="C2859" s="378" t="s">
        <v>5790</v>
      </c>
      <c r="D2859" s="381" t="s">
        <v>6</v>
      </c>
      <c r="E2859" s="383">
        <v>9868.86</v>
      </c>
      <c r="F2859" s="383">
        <v>186.72</v>
      </c>
      <c r="G2859" s="383">
        <v>10055.58</v>
      </c>
    </row>
    <row r="2860" spans="1:7" s="352" customFormat="1" ht="38.25" x14ac:dyDescent="0.2">
      <c r="A2860" s="378" t="s">
        <v>5791</v>
      </c>
      <c r="B2860" s="379"/>
      <c r="C2860" s="378" t="s">
        <v>5792</v>
      </c>
      <c r="D2860" s="381" t="s">
        <v>6</v>
      </c>
      <c r="E2860" s="383">
        <v>2840.98</v>
      </c>
      <c r="F2860" s="383">
        <v>186.72</v>
      </c>
      <c r="G2860" s="383">
        <v>3027.7</v>
      </c>
    </row>
    <row r="2861" spans="1:7" s="352" customFormat="1" ht="38.25" x14ac:dyDescent="0.2">
      <c r="A2861" s="378" t="s">
        <v>5793</v>
      </c>
      <c r="B2861" s="379"/>
      <c r="C2861" s="378" t="s">
        <v>5794</v>
      </c>
      <c r="D2861" s="381" t="s">
        <v>6</v>
      </c>
      <c r="E2861" s="383">
        <v>1431.6</v>
      </c>
      <c r="F2861" s="383">
        <v>186.72</v>
      </c>
      <c r="G2861" s="383">
        <v>1618.32</v>
      </c>
    </row>
    <row r="2862" spans="1:7" s="352" customFormat="1" ht="38.25" x14ac:dyDescent="0.2">
      <c r="A2862" s="378" t="s">
        <v>5795</v>
      </c>
      <c r="B2862" s="379"/>
      <c r="C2862" s="378" t="s">
        <v>5796</v>
      </c>
      <c r="D2862" s="381" t="s">
        <v>6</v>
      </c>
      <c r="E2862" s="383">
        <v>25289.69</v>
      </c>
      <c r="F2862" s="383">
        <v>186.72</v>
      </c>
      <c r="G2862" s="383">
        <v>25476.41</v>
      </c>
    </row>
    <row r="2863" spans="1:7" s="352" customFormat="1" ht="38.25" x14ac:dyDescent="0.2">
      <c r="A2863" s="378" t="s">
        <v>5797</v>
      </c>
      <c r="B2863" s="379"/>
      <c r="C2863" s="378" t="s">
        <v>5798</v>
      </c>
      <c r="D2863" s="381" t="s">
        <v>6</v>
      </c>
      <c r="E2863" s="383">
        <v>1873.76</v>
      </c>
      <c r="F2863" s="383">
        <v>186.72</v>
      </c>
      <c r="G2863" s="383">
        <v>2060.48</v>
      </c>
    </row>
    <row r="2864" spans="1:7" s="352" customFormat="1" ht="38.25" x14ac:dyDescent="0.2">
      <c r="A2864" s="378" t="s">
        <v>5799</v>
      </c>
      <c r="B2864" s="379"/>
      <c r="C2864" s="378" t="s">
        <v>5800</v>
      </c>
      <c r="D2864" s="381" t="s">
        <v>6</v>
      </c>
      <c r="E2864" s="383">
        <v>6371.14</v>
      </c>
      <c r="F2864" s="383">
        <v>186.72</v>
      </c>
      <c r="G2864" s="383">
        <v>6557.86</v>
      </c>
    </row>
    <row r="2865" spans="1:7" s="352" customFormat="1" ht="38.25" x14ac:dyDescent="0.2">
      <c r="A2865" s="378" t="s">
        <v>5801</v>
      </c>
      <c r="B2865" s="379"/>
      <c r="C2865" s="378" t="s">
        <v>5802</v>
      </c>
      <c r="D2865" s="381" t="s">
        <v>6</v>
      </c>
      <c r="E2865" s="383">
        <v>3051.08</v>
      </c>
      <c r="F2865" s="383">
        <v>186.72</v>
      </c>
      <c r="G2865" s="383">
        <v>3237.8</v>
      </c>
    </row>
    <row r="2866" spans="1:7" s="352" customFormat="1" ht="38.25" x14ac:dyDescent="0.2">
      <c r="A2866" s="378" t="s">
        <v>5803</v>
      </c>
      <c r="B2866" s="379"/>
      <c r="C2866" s="378" t="s">
        <v>5804</v>
      </c>
      <c r="D2866" s="381" t="s">
        <v>6</v>
      </c>
      <c r="E2866" s="383">
        <v>11311.86</v>
      </c>
      <c r="F2866" s="383">
        <v>186.72</v>
      </c>
      <c r="G2866" s="383">
        <v>11498.58</v>
      </c>
    </row>
    <row r="2867" spans="1:7" s="352" customFormat="1" ht="38.25" x14ac:dyDescent="0.2">
      <c r="A2867" s="378" t="s">
        <v>5805</v>
      </c>
      <c r="B2867" s="379"/>
      <c r="C2867" s="378" t="s">
        <v>5806</v>
      </c>
      <c r="D2867" s="381" t="s">
        <v>6</v>
      </c>
      <c r="E2867" s="383">
        <v>2262.5700000000002</v>
      </c>
      <c r="F2867" s="383">
        <v>186.72</v>
      </c>
      <c r="G2867" s="383">
        <v>2449.29</v>
      </c>
    </row>
    <row r="2868" spans="1:7" ht="38.25" x14ac:dyDescent="0.2">
      <c r="A2868" s="378" t="s">
        <v>5807</v>
      </c>
      <c r="B2868" s="379"/>
      <c r="C2868" s="378" t="s">
        <v>5808</v>
      </c>
      <c r="D2868" s="381" t="s">
        <v>6</v>
      </c>
      <c r="E2868" s="383">
        <v>3072.65</v>
      </c>
      <c r="F2868" s="383">
        <v>186.72</v>
      </c>
      <c r="G2868" s="383">
        <v>3259.37</v>
      </c>
    </row>
    <row r="2869" spans="1:7" s="352" customFormat="1" ht="38.25" x14ac:dyDescent="0.2">
      <c r="A2869" s="378" t="s">
        <v>5809</v>
      </c>
      <c r="B2869" s="379"/>
      <c r="C2869" s="378" t="s">
        <v>5810</v>
      </c>
      <c r="D2869" s="381" t="s">
        <v>6</v>
      </c>
      <c r="E2869" s="383">
        <v>3383.5</v>
      </c>
      <c r="F2869" s="383">
        <v>186.72</v>
      </c>
      <c r="G2869" s="383">
        <v>3570.22</v>
      </c>
    </row>
    <row r="2870" spans="1:7" s="352" customFormat="1" ht="38.25" x14ac:dyDescent="0.2">
      <c r="A2870" s="378" t="s">
        <v>5811</v>
      </c>
      <c r="B2870" s="379"/>
      <c r="C2870" s="378" t="s">
        <v>5812</v>
      </c>
      <c r="D2870" s="381" t="s">
        <v>6</v>
      </c>
      <c r="E2870" s="383">
        <v>4768.12</v>
      </c>
      <c r="F2870" s="383">
        <v>186.72</v>
      </c>
      <c r="G2870" s="383">
        <v>4954.84</v>
      </c>
    </row>
    <row r="2871" spans="1:7" s="352" customFormat="1" ht="38.25" x14ac:dyDescent="0.2">
      <c r="A2871" s="378" t="s">
        <v>5813</v>
      </c>
      <c r="B2871" s="379"/>
      <c r="C2871" s="378" t="s">
        <v>5814</v>
      </c>
      <c r="D2871" s="381" t="s">
        <v>6</v>
      </c>
      <c r="E2871" s="383">
        <v>3660.72</v>
      </c>
      <c r="F2871" s="383">
        <v>186.72</v>
      </c>
      <c r="G2871" s="383">
        <v>3847.44</v>
      </c>
    </row>
    <row r="2872" spans="1:7" s="352" customFormat="1" ht="38.25" x14ac:dyDescent="0.2">
      <c r="A2872" s="378" t="s">
        <v>5815</v>
      </c>
      <c r="B2872" s="379"/>
      <c r="C2872" s="378" t="s">
        <v>1865</v>
      </c>
      <c r="D2872" s="381" t="s">
        <v>6</v>
      </c>
      <c r="E2872" s="383">
        <v>939.77</v>
      </c>
      <c r="F2872" s="383">
        <v>186.72</v>
      </c>
      <c r="G2872" s="383">
        <v>1126.49</v>
      </c>
    </row>
    <row r="2873" spans="1:7" s="352" customFormat="1" ht="38.25" x14ac:dyDescent="0.2">
      <c r="A2873" s="378" t="s">
        <v>5816</v>
      </c>
      <c r="B2873" s="379"/>
      <c r="C2873" s="378" t="s">
        <v>5817</v>
      </c>
      <c r="D2873" s="381" t="s">
        <v>6</v>
      </c>
      <c r="E2873" s="383">
        <v>685.28</v>
      </c>
      <c r="F2873" s="383">
        <v>186.72</v>
      </c>
      <c r="G2873" s="383">
        <v>872</v>
      </c>
    </row>
    <row r="2874" spans="1:7" s="352" customFormat="1" ht="38.25" x14ac:dyDescent="0.2">
      <c r="A2874" s="378" t="s">
        <v>5818</v>
      </c>
      <c r="B2874" s="379"/>
      <c r="C2874" s="378" t="s">
        <v>5819</v>
      </c>
      <c r="D2874" s="381" t="s">
        <v>6</v>
      </c>
      <c r="E2874" s="383">
        <v>9928.4699999999993</v>
      </c>
      <c r="F2874" s="383">
        <v>186.72</v>
      </c>
      <c r="G2874" s="383">
        <v>10115.19</v>
      </c>
    </row>
    <row r="2875" spans="1:7" s="352" customFormat="1" ht="38.25" x14ac:dyDescent="0.2">
      <c r="A2875" s="378" t="s">
        <v>5820</v>
      </c>
      <c r="B2875" s="379"/>
      <c r="C2875" s="378" t="s">
        <v>5821</v>
      </c>
      <c r="D2875" s="381" t="s">
        <v>6</v>
      </c>
      <c r="E2875" s="383">
        <v>7113.52</v>
      </c>
      <c r="F2875" s="383">
        <v>186.72</v>
      </c>
      <c r="G2875" s="383">
        <v>7300.24</v>
      </c>
    </row>
    <row r="2876" spans="1:7" s="352" customFormat="1" ht="38.25" x14ac:dyDescent="0.2">
      <c r="A2876" s="378" t="s">
        <v>5822</v>
      </c>
      <c r="B2876" s="379"/>
      <c r="C2876" s="378" t="s">
        <v>5823</v>
      </c>
      <c r="D2876" s="381" t="s">
        <v>6</v>
      </c>
      <c r="E2876" s="383">
        <v>887.78</v>
      </c>
      <c r="F2876" s="383">
        <v>186.72</v>
      </c>
      <c r="G2876" s="383">
        <v>1074.5</v>
      </c>
    </row>
    <row r="2877" spans="1:7" s="352" customFormat="1" ht="38.25" x14ac:dyDescent="0.2">
      <c r="A2877" s="378" t="s">
        <v>5824</v>
      </c>
      <c r="B2877" s="379"/>
      <c r="C2877" s="378" t="s">
        <v>5825</v>
      </c>
      <c r="D2877" s="381" t="s">
        <v>6</v>
      </c>
      <c r="E2877" s="383">
        <v>12574.81</v>
      </c>
      <c r="F2877" s="383">
        <v>186.72</v>
      </c>
      <c r="G2877" s="383">
        <v>12761.53</v>
      </c>
    </row>
    <row r="2878" spans="1:7" ht="38.25" x14ac:dyDescent="0.2">
      <c r="A2878" s="378" t="s">
        <v>5826</v>
      </c>
      <c r="B2878" s="379"/>
      <c r="C2878" s="378" t="s">
        <v>5827</v>
      </c>
      <c r="D2878" s="381" t="s">
        <v>6</v>
      </c>
      <c r="E2878" s="383">
        <v>17540.54</v>
      </c>
      <c r="F2878" s="383">
        <v>186.72</v>
      </c>
      <c r="G2878" s="383">
        <v>17727.259999999998</v>
      </c>
    </row>
    <row r="2879" spans="1:7" s="352" customFormat="1" ht="38.25" x14ac:dyDescent="0.2">
      <c r="A2879" s="378" t="s">
        <v>5828</v>
      </c>
      <c r="B2879" s="379"/>
      <c r="C2879" s="378" t="s">
        <v>8482</v>
      </c>
      <c r="D2879" s="381" t="s">
        <v>6</v>
      </c>
      <c r="E2879" s="383">
        <v>1242.48</v>
      </c>
      <c r="F2879" s="383">
        <v>186.72</v>
      </c>
      <c r="G2879" s="383">
        <v>1429.2</v>
      </c>
    </row>
    <row r="2880" spans="1:7" ht="38.25" x14ac:dyDescent="0.2">
      <c r="A2880" s="378" t="s">
        <v>5829</v>
      </c>
      <c r="B2880" s="379"/>
      <c r="C2880" s="378" t="s">
        <v>8483</v>
      </c>
      <c r="D2880" s="381" t="s">
        <v>6</v>
      </c>
      <c r="E2880" s="383">
        <v>1837.16</v>
      </c>
      <c r="F2880" s="383">
        <v>186.72</v>
      </c>
      <c r="G2880" s="383">
        <v>2023.88</v>
      </c>
    </row>
    <row r="2881" spans="1:7" s="352" customFormat="1" x14ac:dyDescent="0.2">
      <c r="A2881" s="384" t="s">
        <v>5830</v>
      </c>
      <c r="B2881" s="385" t="s">
        <v>1866</v>
      </c>
      <c r="C2881" s="384"/>
      <c r="D2881" s="386"/>
      <c r="E2881" s="387"/>
      <c r="F2881" s="387"/>
      <c r="G2881" s="387"/>
    </row>
    <row r="2882" spans="1:7" ht="38.25" x14ac:dyDescent="0.2">
      <c r="A2882" s="378" t="s">
        <v>5831</v>
      </c>
      <c r="B2882" s="379"/>
      <c r="C2882" s="378" t="s">
        <v>1867</v>
      </c>
      <c r="D2882" s="381" t="s">
        <v>6</v>
      </c>
      <c r="E2882" s="383">
        <v>5195.2299999999996</v>
      </c>
      <c r="F2882" s="383">
        <v>398.16</v>
      </c>
      <c r="G2882" s="383">
        <v>5593.39</v>
      </c>
    </row>
    <row r="2883" spans="1:7" s="352" customFormat="1" ht="38.25" x14ac:dyDescent="0.2">
      <c r="A2883" s="378" t="s">
        <v>5832</v>
      </c>
      <c r="B2883" s="379"/>
      <c r="C2883" s="378" t="s">
        <v>1868</v>
      </c>
      <c r="D2883" s="381" t="s">
        <v>6</v>
      </c>
      <c r="E2883" s="383">
        <v>5805.01</v>
      </c>
      <c r="F2883" s="383">
        <v>398.16</v>
      </c>
      <c r="G2883" s="383">
        <v>6203.17</v>
      </c>
    </row>
    <row r="2884" spans="1:7" ht="38.25" x14ac:dyDescent="0.2">
      <c r="A2884" s="378" t="s">
        <v>5833</v>
      </c>
      <c r="B2884" s="379"/>
      <c r="C2884" s="378" t="s">
        <v>1869</v>
      </c>
      <c r="D2884" s="381" t="s">
        <v>6</v>
      </c>
      <c r="E2884" s="383">
        <v>12423.51</v>
      </c>
      <c r="F2884" s="383">
        <v>398.16</v>
      </c>
      <c r="G2884" s="383">
        <v>12821.67</v>
      </c>
    </row>
    <row r="2885" spans="1:7" s="352" customFormat="1" ht="38.25" x14ac:dyDescent="0.2">
      <c r="A2885" s="378" t="s">
        <v>5834</v>
      </c>
      <c r="B2885" s="379"/>
      <c r="C2885" s="378" t="s">
        <v>1870</v>
      </c>
      <c r="D2885" s="381" t="s">
        <v>6</v>
      </c>
      <c r="E2885" s="383">
        <v>5479.78</v>
      </c>
      <c r="F2885" s="383">
        <v>398.16</v>
      </c>
      <c r="G2885" s="383">
        <v>5877.94</v>
      </c>
    </row>
    <row r="2886" spans="1:7" s="352" customFormat="1" ht="38.25" x14ac:dyDescent="0.2">
      <c r="A2886" s="378" t="s">
        <v>5835</v>
      </c>
      <c r="B2886" s="379"/>
      <c r="C2886" s="378" t="s">
        <v>1871</v>
      </c>
      <c r="D2886" s="381" t="s">
        <v>6</v>
      </c>
      <c r="E2886" s="383">
        <v>6451</v>
      </c>
      <c r="F2886" s="383">
        <v>398.16</v>
      </c>
      <c r="G2886" s="383">
        <v>6849.16</v>
      </c>
    </row>
    <row r="2887" spans="1:7" s="352" customFormat="1" ht="38.25" x14ac:dyDescent="0.2">
      <c r="A2887" s="378" t="s">
        <v>5836</v>
      </c>
      <c r="B2887" s="379"/>
      <c r="C2887" s="378" t="s">
        <v>1872</v>
      </c>
      <c r="D2887" s="381" t="s">
        <v>6</v>
      </c>
      <c r="E2887" s="383">
        <v>10846.61</v>
      </c>
      <c r="F2887" s="383">
        <v>398.16</v>
      </c>
      <c r="G2887" s="383">
        <v>11244.77</v>
      </c>
    </row>
    <row r="2888" spans="1:7" s="352" customFormat="1" ht="51" x14ac:dyDescent="0.2">
      <c r="A2888" s="378" t="s">
        <v>5837</v>
      </c>
      <c r="B2888" s="379"/>
      <c r="C2888" s="378" t="s">
        <v>1873</v>
      </c>
      <c r="D2888" s="381" t="s">
        <v>6</v>
      </c>
      <c r="E2888" s="383">
        <v>3533.52</v>
      </c>
      <c r="F2888" s="383">
        <v>265.44</v>
      </c>
      <c r="G2888" s="383">
        <v>3798.96</v>
      </c>
    </row>
    <row r="2889" spans="1:7" s="352" customFormat="1" ht="51" x14ac:dyDescent="0.2">
      <c r="A2889" s="378" t="s">
        <v>5838</v>
      </c>
      <c r="B2889" s="379"/>
      <c r="C2889" s="378" t="s">
        <v>1874</v>
      </c>
      <c r="D2889" s="381" t="s">
        <v>6</v>
      </c>
      <c r="E2889" s="383">
        <v>4967.28</v>
      </c>
      <c r="F2889" s="383">
        <v>265.44</v>
      </c>
      <c r="G2889" s="383">
        <v>5232.72</v>
      </c>
    </row>
    <row r="2890" spans="1:7" s="352" customFormat="1" ht="38.25" x14ac:dyDescent="0.2">
      <c r="A2890" s="378" t="s">
        <v>5839</v>
      </c>
      <c r="B2890" s="379"/>
      <c r="C2890" s="378" t="s">
        <v>1875</v>
      </c>
      <c r="D2890" s="381" t="s">
        <v>6</v>
      </c>
      <c r="E2890" s="383">
        <v>1425.28</v>
      </c>
      <c r="F2890" s="383">
        <v>265.44</v>
      </c>
      <c r="G2890" s="383">
        <v>1690.72</v>
      </c>
    </row>
    <row r="2891" spans="1:7" s="352" customFormat="1" ht="38.25" x14ac:dyDescent="0.2">
      <c r="A2891" s="378" t="s">
        <v>5840</v>
      </c>
      <c r="B2891" s="379"/>
      <c r="C2891" s="378" t="s">
        <v>1876</v>
      </c>
      <c r="D2891" s="381" t="s">
        <v>6</v>
      </c>
      <c r="E2891" s="383">
        <v>1701.09</v>
      </c>
      <c r="F2891" s="383">
        <v>265.44</v>
      </c>
      <c r="G2891" s="383">
        <v>1966.53</v>
      </c>
    </row>
    <row r="2892" spans="1:7" s="352" customFormat="1" ht="38.25" x14ac:dyDescent="0.2">
      <c r="A2892" s="378" t="s">
        <v>5841</v>
      </c>
      <c r="B2892" s="379"/>
      <c r="C2892" s="378" t="s">
        <v>1877</v>
      </c>
      <c r="D2892" s="381" t="s">
        <v>6</v>
      </c>
      <c r="E2892" s="383">
        <v>3948.05</v>
      </c>
      <c r="F2892" s="383">
        <v>265.44</v>
      </c>
      <c r="G2892" s="383">
        <v>4213.49</v>
      </c>
    </row>
    <row r="2893" spans="1:7" s="352" customFormat="1" ht="38.25" x14ac:dyDescent="0.2">
      <c r="A2893" s="378" t="s">
        <v>5842</v>
      </c>
      <c r="B2893" s="379"/>
      <c r="C2893" s="378" t="s">
        <v>1878</v>
      </c>
      <c r="D2893" s="381" t="s">
        <v>6</v>
      </c>
      <c r="E2893" s="383">
        <v>2462.65</v>
      </c>
      <c r="F2893" s="383">
        <v>265.44</v>
      </c>
      <c r="G2893" s="383">
        <v>2728.09</v>
      </c>
    </row>
    <row r="2894" spans="1:7" s="352" customFormat="1" ht="38.25" x14ac:dyDescent="0.2">
      <c r="A2894" s="378" t="s">
        <v>5843</v>
      </c>
      <c r="B2894" s="379"/>
      <c r="C2894" s="378" t="s">
        <v>1879</v>
      </c>
      <c r="D2894" s="381" t="s">
        <v>6</v>
      </c>
      <c r="E2894" s="383">
        <v>9638.36</v>
      </c>
      <c r="F2894" s="383">
        <v>265.44</v>
      </c>
      <c r="G2894" s="383">
        <v>9903.7999999999993</v>
      </c>
    </row>
    <row r="2895" spans="1:7" ht="38.25" x14ac:dyDescent="0.2">
      <c r="A2895" s="378" t="s">
        <v>5844</v>
      </c>
      <c r="B2895" s="379"/>
      <c r="C2895" s="378" t="s">
        <v>1880</v>
      </c>
      <c r="D2895" s="381" t="s">
        <v>6</v>
      </c>
      <c r="E2895" s="383">
        <v>15857.66</v>
      </c>
      <c r="F2895" s="383">
        <v>265.44</v>
      </c>
      <c r="G2895" s="383">
        <v>16123.1</v>
      </c>
    </row>
    <row r="2896" spans="1:7" s="352" customFormat="1" ht="51" x14ac:dyDescent="0.2">
      <c r="A2896" s="378" t="s">
        <v>5845</v>
      </c>
      <c r="B2896" s="379"/>
      <c r="C2896" s="378" t="s">
        <v>1881</v>
      </c>
      <c r="D2896" s="381" t="s">
        <v>6</v>
      </c>
      <c r="E2896" s="383">
        <v>4316</v>
      </c>
      <c r="F2896" s="383">
        <v>265.44</v>
      </c>
      <c r="G2896" s="383">
        <v>4581.4399999999996</v>
      </c>
    </row>
    <row r="2897" spans="1:7" s="352" customFormat="1" ht="38.25" x14ac:dyDescent="0.2">
      <c r="A2897" s="378" t="s">
        <v>5846</v>
      </c>
      <c r="B2897" s="379"/>
      <c r="C2897" s="378" t="s">
        <v>1882</v>
      </c>
      <c r="D2897" s="381" t="s">
        <v>6</v>
      </c>
      <c r="E2897" s="383">
        <v>17335.830000000002</v>
      </c>
      <c r="F2897" s="383">
        <v>265.44</v>
      </c>
      <c r="G2897" s="383">
        <v>17601.27</v>
      </c>
    </row>
    <row r="2898" spans="1:7" s="352" customFormat="1" x14ac:dyDescent="0.2">
      <c r="A2898" s="384" t="s">
        <v>5847</v>
      </c>
      <c r="B2898" s="385" t="s">
        <v>1883</v>
      </c>
      <c r="C2898" s="384"/>
      <c r="D2898" s="386"/>
      <c r="E2898" s="387"/>
      <c r="F2898" s="387"/>
      <c r="G2898" s="387"/>
    </row>
    <row r="2899" spans="1:7" s="352" customFormat="1" ht="25.5" x14ac:dyDescent="0.2">
      <c r="A2899" s="378" t="s">
        <v>5848</v>
      </c>
      <c r="B2899" s="379"/>
      <c r="C2899" s="378" t="s">
        <v>5849</v>
      </c>
      <c r="D2899" s="381" t="s">
        <v>6</v>
      </c>
      <c r="E2899" s="383">
        <v>2171.3000000000002</v>
      </c>
      <c r="F2899" s="383">
        <v>93.36</v>
      </c>
      <c r="G2899" s="383">
        <v>2264.66</v>
      </c>
    </row>
    <row r="2900" spans="1:7" s="352" customFormat="1" x14ac:dyDescent="0.2">
      <c r="A2900" s="384" t="s">
        <v>5850</v>
      </c>
      <c r="B2900" s="385" t="s">
        <v>5851</v>
      </c>
      <c r="C2900" s="384"/>
      <c r="D2900" s="386"/>
      <c r="E2900" s="387"/>
      <c r="F2900" s="387"/>
      <c r="G2900" s="387"/>
    </row>
    <row r="2901" spans="1:7" s="352" customFormat="1" ht="38.25" x14ac:dyDescent="0.2">
      <c r="A2901" s="378" t="s">
        <v>5852</v>
      </c>
      <c r="B2901" s="379"/>
      <c r="C2901" s="378" t="s">
        <v>1884</v>
      </c>
      <c r="D2901" s="381" t="s">
        <v>6</v>
      </c>
      <c r="E2901" s="383">
        <v>18.39</v>
      </c>
      <c r="F2901" s="383">
        <v>8.98</v>
      </c>
      <c r="G2901" s="383">
        <v>27.37</v>
      </c>
    </row>
    <row r="2902" spans="1:7" s="352" customFormat="1" ht="25.5" x14ac:dyDescent="0.2">
      <c r="A2902" s="378" t="s">
        <v>5853</v>
      </c>
      <c r="B2902" s="379"/>
      <c r="C2902" s="378" t="s">
        <v>1885</v>
      </c>
      <c r="D2902" s="381" t="s">
        <v>6</v>
      </c>
      <c r="E2902" s="383">
        <v>689.3</v>
      </c>
      <c r="F2902" s="383">
        <v>33.18</v>
      </c>
      <c r="G2902" s="383">
        <v>722.48</v>
      </c>
    </row>
    <row r="2903" spans="1:7" s="352" customFormat="1" x14ac:dyDescent="0.2">
      <c r="A2903" s="378" t="s">
        <v>5854</v>
      </c>
      <c r="B2903" s="379"/>
      <c r="C2903" s="378" t="s">
        <v>1886</v>
      </c>
      <c r="D2903" s="381" t="s">
        <v>6</v>
      </c>
      <c r="E2903" s="383">
        <v>166.8</v>
      </c>
      <c r="F2903" s="383">
        <v>16.600000000000001</v>
      </c>
      <c r="G2903" s="383">
        <v>183.4</v>
      </c>
    </row>
    <row r="2904" spans="1:7" s="352" customFormat="1" x14ac:dyDescent="0.2">
      <c r="A2904" s="378" t="s">
        <v>5855</v>
      </c>
      <c r="B2904" s="379"/>
      <c r="C2904" s="378" t="s">
        <v>1887</v>
      </c>
      <c r="D2904" s="381" t="s">
        <v>6</v>
      </c>
      <c r="E2904" s="383">
        <v>494.75</v>
      </c>
      <c r="F2904" s="383">
        <v>16.600000000000001</v>
      </c>
      <c r="G2904" s="383">
        <v>511.35</v>
      </c>
    </row>
    <row r="2905" spans="1:7" s="352" customFormat="1" x14ac:dyDescent="0.2">
      <c r="A2905" s="388" t="s">
        <v>5856</v>
      </c>
      <c r="B2905" s="388" t="s">
        <v>5857</v>
      </c>
      <c r="C2905" s="389"/>
      <c r="D2905" s="390"/>
      <c r="E2905" s="391"/>
      <c r="F2905" s="391"/>
      <c r="G2905" s="391"/>
    </row>
    <row r="2906" spans="1:7" s="352" customFormat="1" x14ac:dyDescent="0.2">
      <c r="A2906" s="369" t="s">
        <v>5858</v>
      </c>
      <c r="B2906" s="369" t="s">
        <v>1888</v>
      </c>
      <c r="C2906" s="370"/>
      <c r="D2906" s="392"/>
      <c r="E2906" s="393"/>
      <c r="F2906" s="393"/>
      <c r="G2906" s="393"/>
    </row>
    <row r="2907" spans="1:7" s="352" customFormat="1" x14ac:dyDescent="0.2">
      <c r="A2907" s="378" t="s">
        <v>5859</v>
      </c>
      <c r="B2907" s="379"/>
      <c r="C2907" s="378" t="s">
        <v>1889</v>
      </c>
      <c r="D2907" s="381" t="s">
        <v>6</v>
      </c>
      <c r="E2907" s="383">
        <v>332.32</v>
      </c>
      <c r="F2907" s="383">
        <v>39.93</v>
      </c>
      <c r="G2907" s="383">
        <v>372.25</v>
      </c>
    </row>
    <row r="2908" spans="1:7" s="352" customFormat="1" x14ac:dyDescent="0.2">
      <c r="A2908" s="378" t="s">
        <v>5860</v>
      </c>
      <c r="B2908" s="379"/>
      <c r="C2908" s="378" t="s">
        <v>1890</v>
      </c>
      <c r="D2908" s="381" t="s">
        <v>6</v>
      </c>
      <c r="E2908" s="383">
        <v>149.54</v>
      </c>
      <c r="F2908" s="383">
        <v>39.93</v>
      </c>
      <c r="G2908" s="383">
        <v>189.47</v>
      </c>
    </row>
    <row r="2909" spans="1:7" s="352" customFormat="1" ht="25.5" x14ac:dyDescent="0.2">
      <c r="A2909" s="378" t="s">
        <v>5861</v>
      </c>
      <c r="B2909" s="379"/>
      <c r="C2909" s="378" t="s">
        <v>1891</v>
      </c>
      <c r="D2909" s="381" t="s">
        <v>6</v>
      </c>
      <c r="E2909" s="383">
        <v>300.64999999999998</v>
      </c>
      <c r="F2909" s="383">
        <v>39.93</v>
      </c>
      <c r="G2909" s="383">
        <v>340.58</v>
      </c>
    </row>
    <row r="2910" spans="1:7" s="352" customFormat="1" x14ac:dyDescent="0.2">
      <c r="A2910" s="378" t="s">
        <v>5862</v>
      </c>
      <c r="B2910" s="379"/>
      <c r="C2910" s="378" t="s">
        <v>1892</v>
      </c>
      <c r="D2910" s="381" t="s">
        <v>6</v>
      </c>
      <c r="E2910" s="383">
        <v>58.35</v>
      </c>
      <c r="F2910" s="383">
        <v>46.68</v>
      </c>
      <c r="G2910" s="383">
        <v>105.03</v>
      </c>
    </row>
    <row r="2911" spans="1:7" x14ac:dyDescent="0.2">
      <c r="A2911" s="378" t="s">
        <v>5863</v>
      </c>
      <c r="B2911" s="379"/>
      <c r="C2911" s="378" t="s">
        <v>1893</v>
      </c>
      <c r="D2911" s="381" t="s">
        <v>6</v>
      </c>
      <c r="E2911" s="383">
        <v>177.07</v>
      </c>
      <c r="F2911" s="383">
        <v>46.68</v>
      </c>
      <c r="G2911" s="383">
        <v>223.75</v>
      </c>
    </row>
    <row r="2912" spans="1:7" s="352" customFormat="1" ht="25.5" x14ac:dyDescent="0.2">
      <c r="A2912" s="378" t="s">
        <v>5864</v>
      </c>
      <c r="B2912" s="379"/>
      <c r="C2912" s="378" t="s">
        <v>1894</v>
      </c>
      <c r="D2912" s="381" t="s">
        <v>6</v>
      </c>
      <c r="E2912" s="383">
        <v>402.49</v>
      </c>
      <c r="F2912" s="383">
        <v>46.68</v>
      </c>
      <c r="G2912" s="383">
        <v>449.17</v>
      </c>
    </row>
    <row r="2913" spans="1:7" s="352" customFormat="1" x14ac:dyDescent="0.2">
      <c r="A2913" s="378" t="s">
        <v>5865</v>
      </c>
      <c r="B2913" s="379"/>
      <c r="C2913" s="378" t="s">
        <v>1895</v>
      </c>
      <c r="D2913" s="381" t="s">
        <v>6</v>
      </c>
      <c r="E2913" s="383">
        <v>26.08</v>
      </c>
      <c r="F2913" s="383">
        <v>16.600000000000001</v>
      </c>
      <c r="G2913" s="383">
        <v>42.68</v>
      </c>
    </row>
    <row r="2914" spans="1:7" s="352" customFormat="1" x14ac:dyDescent="0.2">
      <c r="A2914" s="378" t="s">
        <v>5866</v>
      </c>
      <c r="B2914" s="379"/>
      <c r="C2914" s="378" t="s">
        <v>1896</v>
      </c>
      <c r="D2914" s="381" t="s">
        <v>6</v>
      </c>
      <c r="E2914" s="383">
        <v>372.22</v>
      </c>
      <c r="F2914" s="383">
        <v>46.68</v>
      </c>
      <c r="G2914" s="383">
        <v>418.9</v>
      </c>
    </row>
    <row r="2915" spans="1:7" s="352" customFormat="1" x14ac:dyDescent="0.2">
      <c r="A2915" s="378" t="s">
        <v>5867</v>
      </c>
      <c r="B2915" s="379"/>
      <c r="C2915" s="378" t="s">
        <v>1897</v>
      </c>
      <c r="D2915" s="381" t="s">
        <v>6</v>
      </c>
      <c r="E2915" s="383">
        <v>290.14</v>
      </c>
      <c r="F2915" s="383">
        <v>46.68</v>
      </c>
      <c r="G2915" s="383">
        <v>336.82</v>
      </c>
    </row>
    <row r="2916" spans="1:7" s="352" customFormat="1" x14ac:dyDescent="0.2">
      <c r="A2916" s="378" t="s">
        <v>5868</v>
      </c>
      <c r="B2916" s="379"/>
      <c r="C2916" s="378" t="s">
        <v>1898</v>
      </c>
      <c r="D2916" s="381" t="s">
        <v>6</v>
      </c>
      <c r="E2916" s="383">
        <v>71.56</v>
      </c>
      <c r="F2916" s="383">
        <v>16.600000000000001</v>
      </c>
      <c r="G2916" s="383">
        <v>88.16</v>
      </c>
    </row>
    <row r="2917" spans="1:7" s="352" customFormat="1" x14ac:dyDescent="0.2">
      <c r="A2917" s="378" t="s">
        <v>5869</v>
      </c>
      <c r="B2917" s="379"/>
      <c r="C2917" s="378" t="s">
        <v>1899</v>
      </c>
      <c r="D2917" s="381" t="s">
        <v>6</v>
      </c>
      <c r="E2917" s="383">
        <v>415.24</v>
      </c>
      <c r="F2917" s="383">
        <v>99.54</v>
      </c>
      <c r="G2917" s="383">
        <v>514.78</v>
      </c>
    </row>
    <row r="2918" spans="1:7" s="352" customFormat="1" x14ac:dyDescent="0.2">
      <c r="A2918" s="378" t="s">
        <v>5870</v>
      </c>
      <c r="B2918" s="379"/>
      <c r="C2918" s="378" t="s">
        <v>1900</v>
      </c>
      <c r="D2918" s="381" t="s">
        <v>6</v>
      </c>
      <c r="E2918" s="383">
        <v>54.9</v>
      </c>
      <c r="F2918" s="383">
        <v>33.18</v>
      </c>
      <c r="G2918" s="383">
        <v>88.08</v>
      </c>
    </row>
    <row r="2919" spans="1:7" s="352" customFormat="1" x14ac:dyDescent="0.2">
      <c r="A2919" s="378" t="s">
        <v>5871</v>
      </c>
      <c r="B2919" s="379"/>
      <c r="C2919" s="378" t="s">
        <v>1901</v>
      </c>
      <c r="D2919" s="381" t="s">
        <v>6</v>
      </c>
      <c r="E2919" s="383">
        <v>380.13</v>
      </c>
      <c r="F2919" s="383">
        <v>99.54</v>
      </c>
      <c r="G2919" s="383">
        <v>479.67</v>
      </c>
    </row>
    <row r="2920" spans="1:7" s="352" customFormat="1" ht="25.5" x14ac:dyDescent="0.2">
      <c r="A2920" s="378" t="s">
        <v>5872</v>
      </c>
      <c r="B2920" s="379"/>
      <c r="C2920" s="378" t="s">
        <v>1902</v>
      </c>
      <c r="D2920" s="381" t="s">
        <v>6</v>
      </c>
      <c r="E2920" s="383">
        <v>126.57</v>
      </c>
      <c r="F2920" s="383">
        <v>33.18</v>
      </c>
      <c r="G2920" s="383">
        <v>159.75</v>
      </c>
    </row>
    <row r="2921" spans="1:7" s="352" customFormat="1" ht="25.5" x14ac:dyDescent="0.2">
      <c r="A2921" s="378" t="s">
        <v>5873</v>
      </c>
      <c r="B2921" s="379"/>
      <c r="C2921" s="378" t="s">
        <v>1903</v>
      </c>
      <c r="D2921" s="381" t="s">
        <v>6</v>
      </c>
      <c r="E2921" s="383">
        <v>116.08</v>
      </c>
      <c r="F2921" s="383">
        <v>16.600000000000001</v>
      </c>
      <c r="G2921" s="383">
        <v>132.68</v>
      </c>
    </row>
    <row r="2922" spans="1:7" s="352" customFormat="1" ht="25.5" x14ac:dyDescent="0.2">
      <c r="A2922" s="378" t="s">
        <v>5874</v>
      </c>
      <c r="B2922" s="379"/>
      <c r="C2922" s="378" t="s">
        <v>1904</v>
      </c>
      <c r="D2922" s="381" t="s">
        <v>6</v>
      </c>
      <c r="E2922" s="383">
        <v>42.64</v>
      </c>
      <c r="F2922" s="383">
        <v>10.94</v>
      </c>
      <c r="G2922" s="383">
        <v>53.58</v>
      </c>
    </row>
    <row r="2923" spans="1:7" s="352" customFormat="1" ht="25.5" x14ac:dyDescent="0.2">
      <c r="A2923" s="378" t="s">
        <v>5875</v>
      </c>
      <c r="B2923" s="379"/>
      <c r="C2923" s="378" t="s">
        <v>1905</v>
      </c>
      <c r="D2923" s="381" t="s">
        <v>6</v>
      </c>
      <c r="E2923" s="383">
        <v>43</v>
      </c>
      <c r="F2923" s="383">
        <v>10.94</v>
      </c>
      <c r="G2923" s="383">
        <v>53.94</v>
      </c>
    </row>
    <row r="2924" spans="1:7" s="352" customFormat="1" x14ac:dyDescent="0.2">
      <c r="A2924" s="378" t="s">
        <v>5876</v>
      </c>
      <c r="B2924" s="379"/>
      <c r="C2924" s="378" t="s">
        <v>1906</v>
      </c>
      <c r="D2924" s="381" t="s">
        <v>6</v>
      </c>
      <c r="E2924" s="383">
        <v>328.55</v>
      </c>
      <c r="F2924" s="383">
        <v>99.54</v>
      </c>
      <c r="G2924" s="383">
        <v>428.09</v>
      </c>
    </row>
    <row r="2925" spans="1:7" s="352" customFormat="1" x14ac:dyDescent="0.2">
      <c r="A2925" s="378" t="s">
        <v>5877</v>
      </c>
      <c r="B2925" s="379"/>
      <c r="C2925" s="378" t="s">
        <v>5878</v>
      </c>
      <c r="D2925" s="381" t="s">
        <v>6</v>
      </c>
      <c r="E2925" s="383">
        <v>1944.01</v>
      </c>
      <c r="F2925" s="383">
        <v>69.680000000000007</v>
      </c>
      <c r="G2925" s="383">
        <v>2013.69</v>
      </c>
    </row>
    <row r="2926" spans="1:7" s="352" customFormat="1" ht="25.5" x14ac:dyDescent="0.2">
      <c r="A2926" s="378" t="s">
        <v>5879</v>
      </c>
      <c r="B2926" s="379"/>
      <c r="C2926" s="378" t="s">
        <v>1907</v>
      </c>
      <c r="D2926" s="381" t="s">
        <v>55</v>
      </c>
      <c r="E2926" s="383">
        <v>414.04</v>
      </c>
      <c r="F2926" s="383">
        <v>39.93</v>
      </c>
      <c r="G2926" s="383">
        <v>453.97</v>
      </c>
    </row>
    <row r="2927" spans="1:7" s="352" customFormat="1" x14ac:dyDescent="0.2">
      <c r="A2927" s="378" t="s">
        <v>5880</v>
      </c>
      <c r="B2927" s="379"/>
      <c r="C2927" s="378" t="s">
        <v>1908</v>
      </c>
      <c r="D2927" s="381" t="s">
        <v>6</v>
      </c>
      <c r="E2927" s="383">
        <v>76.150000000000006</v>
      </c>
      <c r="F2927" s="383">
        <v>16.600000000000001</v>
      </c>
      <c r="G2927" s="383">
        <v>92.75</v>
      </c>
    </row>
    <row r="2928" spans="1:7" s="352" customFormat="1" x14ac:dyDescent="0.2">
      <c r="A2928" s="384" t="s">
        <v>5881</v>
      </c>
      <c r="B2928" s="385" t="s">
        <v>1909</v>
      </c>
      <c r="C2928" s="384"/>
      <c r="D2928" s="386"/>
      <c r="E2928" s="387"/>
      <c r="F2928" s="387"/>
      <c r="G2928" s="387"/>
    </row>
    <row r="2929" spans="1:7" s="352" customFormat="1" ht="25.5" x14ac:dyDescent="0.2">
      <c r="A2929" s="378" t="s">
        <v>5882</v>
      </c>
      <c r="B2929" s="379"/>
      <c r="C2929" s="378" t="s">
        <v>1910</v>
      </c>
      <c r="D2929" s="381" t="s">
        <v>28</v>
      </c>
      <c r="E2929" s="383">
        <v>865.18</v>
      </c>
      <c r="F2929" s="383">
        <v>59.84</v>
      </c>
      <c r="G2929" s="383">
        <v>925.02</v>
      </c>
    </row>
    <row r="2930" spans="1:7" s="352" customFormat="1" ht="25.5" x14ac:dyDescent="0.2">
      <c r="A2930" s="378" t="s">
        <v>5883</v>
      </c>
      <c r="B2930" s="379"/>
      <c r="C2930" s="378" t="s">
        <v>1911</v>
      </c>
      <c r="D2930" s="381" t="s">
        <v>28</v>
      </c>
      <c r="E2930" s="383">
        <v>1044.0899999999999</v>
      </c>
      <c r="F2930" s="383">
        <v>59.84</v>
      </c>
      <c r="G2930" s="383">
        <v>1103.93</v>
      </c>
    </row>
    <row r="2931" spans="1:7" s="352" customFormat="1" ht="25.5" x14ac:dyDescent="0.2">
      <c r="A2931" s="378" t="s">
        <v>5884</v>
      </c>
      <c r="B2931" s="379"/>
      <c r="C2931" s="378" t="s">
        <v>1912</v>
      </c>
      <c r="D2931" s="381" t="s">
        <v>28</v>
      </c>
      <c r="E2931" s="383">
        <v>818.84</v>
      </c>
      <c r="F2931" s="383">
        <v>121.23</v>
      </c>
      <c r="G2931" s="383">
        <v>940.07</v>
      </c>
    </row>
    <row r="2932" spans="1:7" s="352" customFormat="1" ht="25.5" x14ac:dyDescent="0.2">
      <c r="A2932" s="378" t="s">
        <v>8347</v>
      </c>
      <c r="B2932" s="379"/>
      <c r="C2932" s="378" t="s">
        <v>8348</v>
      </c>
      <c r="D2932" s="381" t="s">
        <v>28</v>
      </c>
      <c r="E2932" s="383">
        <v>2227.11</v>
      </c>
      <c r="F2932" s="383">
        <v>0</v>
      </c>
      <c r="G2932" s="383">
        <v>2227.11</v>
      </c>
    </row>
    <row r="2933" spans="1:7" s="352" customFormat="1" x14ac:dyDescent="0.2">
      <c r="A2933" s="384" t="s">
        <v>5885</v>
      </c>
      <c r="B2933" s="385" t="s">
        <v>1913</v>
      </c>
      <c r="C2933" s="384"/>
      <c r="D2933" s="386"/>
      <c r="E2933" s="387"/>
      <c r="F2933" s="387"/>
      <c r="G2933" s="387"/>
    </row>
    <row r="2934" spans="1:7" s="352" customFormat="1" ht="25.5" x14ac:dyDescent="0.2">
      <c r="A2934" s="378" t="s">
        <v>5886</v>
      </c>
      <c r="B2934" s="379"/>
      <c r="C2934" s="378" t="s">
        <v>5887</v>
      </c>
      <c r="D2934" s="381" t="s">
        <v>6</v>
      </c>
      <c r="E2934" s="383">
        <v>174.04</v>
      </c>
      <c r="F2934" s="383">
        <v>4.0999999999999996</v>
      </c>
      <c r="G2934" s="383">
        <v>178.14</v>
      </c>
    </row>
    <row r="2935" spans="1:7" x14ac:dyDescent="0.2">
      <c r="A2935" s="378" t="s">
        <v>5888</v>
      </c>
      <c r="B2935" s="379"/>
      <c r="C2935" s="378" t="s">
        <v>1914</v>
      </c>
      <c r="D2935" s="381" t="s">
        <v>6</v>
      </c>
      <c r="E2935" s="383">
        <v>20.18</v>
      </c>
      <c r="F2935" s="383">
        <v>9.8699999999999992</v>
      </c>
      <c r="G2935" s="383">
        <v>30.05</v>
      </c>
    </row>
    <row r="2936" spans="1:7" s="352" customFormat="1" ht="25.5" x14ac:dyDescent="0.2">
      <c r="A2936" s="378" t="s">
        <v>5889</v>
      </c>
      <c r="B2936" s="379"/>
      <c r="C2936" s="378" t="s">
        <v>1915</v>
      </c>
      <c r="D2936" s="381" t="s">
        <v>6</v>
      </c>
      <c r="E2936" s="383">
        <v>44.22</v>
      </c>
      <c r="F2936" s="383">
        <v>4.0999999999999996</v>
      </c>
      <c r="G2936" s="383">
        <v>48.32</v>
      </c>
    </row>
    <row r="2937" spans="1:7" s="352" customFormat="1" x14ac:dyDescent="0.2">
      <c r="A2937" s="378" t="s">
        <v>5890</v>
      </c>
      <c r="B2937" s="379"/>
      <c r="C2937" s="378" t="s">
        <v>1916</v>
      </c>
      <c r="D2937" s="381" t="s">
        <v>6</v>
      </c>
      <c r="E2937" s="383">
        <v>28.36</v>
      </c>
      <c r="F2937" s="383">
        <v>9.8699999999999992</v>
      </c>
      <c r="G2937" s="383">
        <v>38.229999999999997</v>
      </c>
    </row>
    <row r="2938" spans="1:7" s="352" customFormat="1" ht="25.5" x14ac:dyDescent="0.2">
      <c r="A2938" s="378" t="s">
        <v>5891</v>
      </c>
      <c r="B2938" s="379"/>
      <c r="C2938" s="378" t="s">
        <v>5892</v>
      </c>
      <c r="D2938" s="381" t="s">
        <v>6</v>
      </c>
      <c r="E2938" s="383">
        <v>42.99</v>
      </c>
      <c r="F2938" s="383">
        <v>4.0999999999999996</v>
      </c>
      <c r="G2938" s="383">
        <v>47.09</v>
      </c>
    </row>
    <row r="2939" spans="1:7" s="352" customFormat="1" x14ac:dyDescent="0.2">
      <c r="A2939" s="378" t="s">
        <v>5893</v>
      </c>
      <c r="B2939" s="379"/>
      <c r="C2939" s="378" t="s">
        <v>1917</v>
      </c>
      <c r="D2939" s="381" t="s">
        <v>6</v>
      </c>
      <c r="E2939" s="383">
        <v>29.04</v>
      </c>
      <c r="F2939" s="383">
        <v>9.8699999999999992</v>
      </c>
      <c r="G2939" s="383">
        <v>38.909999999999997</v>
      </c>
    </row>
    <row r="2940" spans="1:7" s="352" customFormat="1" x14ac:dyDescent="0.2">
      <c r="A2940" s="378" t="s">
        <v>5894</v>
      </c>
      <c r="B2940" s="379"/>
      <c r="C2940" s="378" t="s">
        <v>1918</v>
      </c>
      <c r="D2940" s="381" t="s">
        <v>6</v>
      </c>
      <c r="E2940" s="383">
        <v>35.86</v>
      </c>
      <c r="F2940" s="383">
        <v>4.0999999999999996</v>
      </c>
      <c r="G2940" s="383">
        <v>39.96</v>
      </c>
    </row>
    <row r="2941" spans="1:7" s="352" customFormat="1" ht="25.5" x14ac:dyDescent="0.2">
      <c r="A2941" s="378" t="s">
        <v>5895</v>
      </c>
      <c r="B2941" s="379"/>
      <c r="C2941" s="378" t="s">
        <v>1919</v>
      </c>
      <c r="D2941" s="381" t="s">
        <v>6</v>
      </c>
      <c r="E2941" s="383">
        <v>23.12</v>
      </c>
      <c r="F2941" s="383">
        <v>4.0999999999999996</v>
      </c>
      <c r="G2941" s="383">
        <v>27.22</v>
      </c>
    </row>
    <row r="2942" spans="1:7" s="352" customFormat="1" x14ac:dyDescent="0.2">
      <c r="A2942" s="378" t="s">
        <v>5896</v>
      </c>
      <c r="B2942" s="379"/>
      <c r="C2942" s="378" t="s">
        <v>1920</v>
      </c>
      <c r="D2942" s="381" t="s">
        <v>6</v>
      </c>
      <c r="E2942" s="383">
        <v>36.07</v>
      </c>
      <c r="F2942" s="383">
        <v>4.0999999999999996</v>
      </c>
      <c r="G2942" s="383">
        <v>40.17</v>
      </c>
    </row>
    <row r="2943" spans="1:7" s="352" customFormat="1" x14ac:dyDescent="0.2">
      <c r="A2943" s="378" t="s">
        <v>5897</v>
      </c>
      <c r="B2943" s="379"/>
      <c r="C2943" s="378" t="s">
        <v>1921</v>
      </c>
      <c r="D2943" s="381" t="s">
        <v>6</v>
      </c>
      <c r="E2943" s="383">
        <v>45.19</v>
      </c>
      <c r="F2943" s="383">
        <v>16.600000000000001</v>
      </c>
      <c r="G2943" s="383">
        <v>61.79</v>
      </c>
    </row>
    <row r="2944" spans="1:7" s="352" customFormat="1" x14ac:dyDescent="0.2">
      <c r="A2944" s="378" t="s">
        <v>5898</v>
      </c>
      <c r="B2944" s="379"/>
      <c r="C2944" s="378" t="s">
        <v>8349</v>
      </c>
      <c r="D2944" s="381" t="s">
        <v>6</v>
      </c>
      <c r="E2944" s="383">
        <v>86.55</v>
      </c>
      <c r="F2944" s="383">
        <v>29.92</v>
      </c>
      <c r="G2944" s="383">
        <v>116.47</v>
      </c>
    </row>
    <row r="2945" spans="1:7" s="352" customFormat="1" x14ac:dyDescent="0.2">
      <c r="A2945" s="378" t="s">
        <v>5899</v>
      </c>
      <c r="B2945" s="379"/>
      <c r="C2945" s="378" t="s">
        <v>1922</v>
      </c>
      <c r="D2945" s="381" t="s">
        <v>6</v>
      </c>
      <c r="E2945" s="383">
        <v>220.79</v>
      </c>
      <c r="F2945" s="383">
        <v>12.66</v>
      </c>
      <c r="G2945" s="383">
        <v>233.45</v>
      </c>
    </row>
    <row r="2946" spans="1:7" s="352" customFormat="1" ht="51" x14ac:dyDescent="0.2">
      <c r="A2946" s="378" t="s">
        <v>5900</v>
      </c>
      <c r="B2946" s="379"/>
      <c r="C2946" s="378" t="s">
        <v>1923</v>
      </c>
      <c r="D2946" s="381" t="s">
        <v>6</v>
      </c>
      <c r="E2946" s="383">
        <v>578.44000000000005</v>
      </c>
      <c r="F2946" s="383">
        <v>12.66</v>
      </c>
      <c r="G2946" s="383">
        <v>591.1</v>
      </c>
    </row>
    <row r="2947" spans="1:7" s="352" customFormat="1" x14ac:dyDescent="0.2">
      <c r="A2947" s="378" t="s">
        <v>5901</v>
      </c>
      <c r="B2947" s="379"/>
      <c r="C2947" s="378" t="s">
        <v>1924</v>
      </c>
      <c r="D2947" s="381" t="s">
        <v>6</v>
      </c>
      <c r="E2947" s="383">
        <v>296.3</v>
      </c>
      <c r="F2947" s="383">
        <v>16.600000000000001</v>
      </c>
      <c r="G2947" s="383">
        <v>312.89999999999998</v>
      </c>
    </row>
    <row r="2948" spans="1:7" s="352" customFormat="1" ht="25.5" x14ac:dyDescent="0.2">
      <c r="A2948" s="378" t="s">
        <v>5902</v>
      </c>
      <c r="B2948" s="379"/>
      <c r="C2948" s="378" t="s">
        <v>1925</v>
      </c>
      <c r="D2948" s="381" t="s">
        <v>6</v>
      </c>
      <c r="E2948" s="383">
        <v>24.03</v>
      </c>
      <c r="F2948" s="383">
        <v>11.67</v>
      </c>
      <c r="G2948" s="383">
        <v>35.700000000000003</v>
      </c>
    </row>
    <row r="2949" spans="1:7" s="352" customFormat="1" ht="25.5" x14ac:dyDescent="0.2">
      <c r="A2949" s="378" t="s">
        <v>5903</v>
      </c>
      <c r="B2949" s="379"/>
      <c r="C2949" s="378" t="s">
        <v>1926</v>
      </c>
      <c r="D2949" s="381" t="s">
        <v>6</v>
      </c>
      <c r="E2949" s="383">
        <v>23.94</v>
      </c>
      <c r="F2949" s="383">
        <v>11.67</v>
      </c>
      <c r="G2949" s="383">
        <v>35.61</v>
      </c>
    </row>
    <row r="2950" spans="1:7" s="352" customFormat="1" ht="25.5" x14ac:dyDescent="0.2">
      <c r="A2950" s="378" t="s">
        <v>5904</v>
      </c>
      <c r="B2950" s="379"/>
      <c r="C2950" s="378" t="s">
        <v>1927</v>
      </c>
      <c r="D2950" s="381" t="s">
        <v>6</v>
      </c>
      <c r="E2950" s="383">
        <v>25.76</v>
      </c>
      <c r="F2950" s="383">
        <v>11.67</v>
      </c>
      <c r="G2950" s="383">
        <v>37.43</v>
      </c>
    </row>
    <row r="2951" spans="1:7" s="352" customFormat="1" ht="25.5" x14ac:dyDescent="0.2">
      <c r="A2951" s="378" t="s">
        <v>5905</v>
      </c>
      <c r="B2951" s="379"/>
      <c r="C2951" s="378" t="s">
        <v>1928</v>
      </c>
      <c r="D2951" s="381" t="s">
        <v>6</v>
      </c>
      <c r="E2951" s="383">
        <v>17.239999999999998</v>
      </c>
      <c r="F2951" s="383">
        <v>11.67</v>
      </c>
      <c r="G2951" s="383">
        <v>28.91</v>
      </c>
    </row>
    <row r="2952" spans="1:7" s="352" customFormat="1" ht="25.5" x14ac:dyDescent="0.2">
      <c r="A2952" s="378" t="s">
        <v>5906</v>
      </c>
      <c r="B2952" s="379"/>
      <c r="C2952" s="378" t="s">
        <v>1929</v>
      </c>
      <c r="D2952" s="381" t="s">
        <v>6</v>
      </c>
      <c r="E2952" s="383">
        <v>19.940000000000001</v>
      </c>
      <c r="F2952" s="383">
        <v>11.67</v>
      </c>
      <c r="G2952" s="383">
        <v>31.61</v>
      </c>
    </row>
    <row r="2953" spans="1:7" s="352" customFormat="1" ht="25.5" x14ac:dyDescent="0.2">
      <c r="A2953" s="378" t="s">
        <v>5907</v>
      </c>
      <c r="B2953" s="379"/>
      <c r="C2953" s="378" t="s">
        <v>1930</v>
      </c>
      <c r="D2953" s="381" t="s">
        <v>6</v>
      </c>
      <c r="E2953" s="383">
        <v>22.66</v>
      </c>
      <c r="F2953" s="383">
        <v>11.67</v>
      </c>
      <c r="G2953" s="383">
        <v>34.33</v>
      </c>
    </row>
    <row r="2954" spans="1:7" ht="25.5" x14ac:dyDescent="0.2">
      <c r="A2954" s="378" t="s">
        <v>5908</v>
      </c>
      <c r="B2954" s="379"/>
      <c r="C2954" s="378" t="s">
        <v>1931</v>
      </c>
      <c r="D2954" s="381" t="s">
        <v>6</v>
      </c>
      <c r="E2954" s="383">
        <v>39.06</v>
      </c>
      <c r="F2954" s="383">
        <v>11.67</v>
      </c>
      <c r="G2954" s="383">
        <v>50.73</v>
      </c>
    </row>
    <row r="2955" spans="1:7" s="352" customFormat="1" ht="25.5" x14ac:dyDescent="0.2">
      <c r="A2955" s="378" t="s">
        <v>5909</v>
      </c>
      <c r="B2955" s="379"/>
      <c r="C2955" s="378" t="s">
        <v>1932</v>
      </c>
      <c r="D2955" s="381" t="s">
        <v>6</v>
      </c>
      <c r="E2955" s="383">
        <v>37.450000000000003</v>
      </c>
      <c r="F2955" s="383">
        <v>12.66</v>
      </c>
      <c r="G2955" s="383">
        <v>50.11</v>
      </c>
    </row>
    <row r="2956" spans="1:7" ht="25.5" x14ac:dyDescent="0.2">
      <c r="A2956" s="378" t="s">
        <v>5910</v>
      </c>
      <c r="B2956" s="379"/>
      <c r="C2956" s="378" t="s">
        <v>1933</v>
      </c>
      <c r="D2956" s="381" t="s">
        <v>6</v>
      </c>
      <c r="E2956" s="383">
        <v>61.75</v>
      </c>
      <c r="F2956" s="383">
        <v>11.67</v>
      </c>
      <c r="G2956" s="383">
        <v>73.42</v>
      </c>
    </row>
    <row r="2957" spans="1:7" s="352" customFormat="1" ht="38.25" x14ac:dyDescent="0.2">
      <c r="A2957" s="378" t="s">
        <v>5911</v>
      </c>
      <c r="B2957" s="379"/>
      <c r="C2957" s="378" t="s">
        <v>1934</v>
      </c>
      <c r="D2957" s="381" t="s">
        <v>6</v>
      </c>
      <c r="E2957" s="383">
        <v>174.21</v>
      </c>
      <c r="F2957" s="383">
        <v>12.66</v>
      </c>
      <c r="G2957" s="383">
        <v>186.87</v>
      </c>
    </row>
    <row r="2958" spans="1:7" s="352" customFormat="1" ht="25.5" x14ac:dyDescent="0.2">
      <c r="A2958" s="378" t="s">
        <v>5912</v>
      </c>
      <c r="B2958" s="379"/>
      <c r="C2958" s="378" t="s">
        <v>1935</v>
      </c>
      <c r="D2958" s="381" t="s">
        <v>6</v>
      </c>
      <c r="E2958" s="383">
        <v>435.19</v>
      </c>
      <c r="F2958" s="383">
        <v>46.45</v>
      </c>
      <c r="G2958" s="383">
        <v>481.64</v>
      </c>
    </row>
    <row r="2959" spans="1:7" s="352" customFormat="1" x14ac:dyDescent="0.2">
      <c r="A2959" s="378" t="s">
        <v>5913</v>
      </c>
      <c r="B2959" s="379"/>
      <c r="C2959" s="378" t="s">
        <v>1936</v>
      </c>
      <c r="D2959" s="381" t="s">
        <v>6</v>
      </c>
      <c r="E2959" s="383">
        <v>257.7</v>
      </c>
      <c r="F2959" s="383">
        <v>26.61</v>
      </c>
      <c r="G2959" s="383">
        <v>284.31</v>
      </c>
    </row>
    <row r="2960" spans="1:7" s="352" customFormat="1" ht="25.5" x14ac:dyDescent="0.2">
      <c r="A2960" s="378" t="s">
        <v>5914</v>
      </c>
      <c r="B2960" s="379"/>
      <c r="C2960" s="378" t="s">
        <v>1937</v>
      </c>
      <c r="D2960" s="381" t="s">
        <v>6</v>
      </c>
      <c r="E2960" s="383">
        <v>122.89</v>
      </c>
      <c r="F2960" s="383">
        <v>12.66</v>
      </c>
      <c r="G2960" s="383">
        <v>135.55000000000001</v>
      </c>
    </row>
    <row r="2961" spans="1:7" ht="25.5" x14ac:dyDescent="0.2">
      <c r="A2961" s="378" t="s">
        <v>5915</v>
      </c>
      <c r="B2961" s="379"/>
      <c r="C2961" s="378" t="s">
        <v>1938</v>
      </c>
      <c r="D2961" s="381" t="s">
        <v>6</v>
      </c>
      <c r="E2961" s="383">
        <v>38.700000000000003</v>
      </c>
      <c r="F2961" s="383">
        <v>11.67</v>
      </c>
      <c r="G2961" s="383">
        <v>50.37</v>
      </c>
    </row>
    <row r="2962" spans="1:7" ht="38.25" x14ac:dyDescent="0.2">
      <c r="A2962" s="378" t="s">
        <v>5916</v>
      </c>
      <c r="B2962" s="379"/>
      <c r="C2962" s="378" t="s">
        <v>1939</v>
      </c>
      <c r="D2962" s="381" t="s">
        <v>6</v>
      </c>
      <c r="E2962" s="383">
        <v>274.98</v>
      </c>
      <c r="F2962" s="383">
        <v>11.67</v>
      </c>
      <c r="G2962" s="383">
        <v>286.64999999999998</v>
      </c>
    </row>
    <row r="2963" spans="1:7" s="352" customFormat="1" ht="25.5" x14ac:dyDescent="0.2">
      <c r="A2963" s="378" t="s">
        <v>5917</v>
      </c>
      <c r="B2963" s="379"/>
      <c r="C2963" s="378" t="s">
        <v>1940</v>
      </c>
      <c r="D2963" s="381" t="s">
        <v>55</v>
      </c>
      <c r="E2963" s="383">
        <v>569.33000000000004</v>
      </c>
      <c r="F2963" s="383">
        <v>46.52</v>
      </c>
      <c r="G2963" s="383">
        <v>615.85</v>
      </c>
    </row>
    <row r="2964" spans="1:7" s="352" customFormat="1" ht="25.5" x14ac:dyDescent="0.2">
      <c r="A2964" s="378" t="s">
        <v>5918</v>
      </c>
      <c r="B2964" s="379"/>
      <c r="C2964" s="378" t="s">
        <v>1941</v>
      </c>
      <c r="D2964" s="381" t="s">
        <v>6</v>
      </c>
      <c r="E2964" s="383">
        <v>2.17</v>
      </c>
      <c r="F2964" s="383">
        <v>11.67</v>
      </c>
      <c r="G2964" s="383">
        <v>13.84</v>
      </c>
    </row>
    <row r="2965" spans="1:7" s="352" customFormat="1" ht="25.5" x14ac:dyDescent="0.2">
      <c r="A2965" s="378" t="s">
        <v>5919</v>
      </c>
      <c r="B2965" s="379"/>
      <c r="C2965" s="378" t="s">
        <v>1942</v>
      </c>
      <c r="D2965" s="381" t="s">
        <v>6</v>
      </c>
      <c r="E2965" s="383">
        <v>2.4</v>
      </c>
      <c r="F2965" s="383">
        <v>11.67</v>
      </c>
      <c r="G2965" s="383">
        <v>14.07</v>
      </c>
    </row>
    <row r="2966" spans="1:7" s="352" customFormat="1" ht="51" x14ac:dyDescent="0.2">
      <c r="A2966" s="378" t="s">
        <v>5920</v>
      </c>
      <c r="B2966" s="379"/>
      <c r="C2966" s="378" t="s">
        <v>1943</v>
      </c>
      <c r="D2966" s="381" t="s">
        <v>6</v>
      </c>
      <c r="E2966" s="383">
        <v>420.3</v>
      </c>
      <c r="F2966" s="383">
        <v>12.66</v>
      </c>
      <c r="G2966" s="383">
        <v>432.96</v>
      </c>
    </row>
    <row r="2967" spans="1:7" s="352" customFormat="1" ht="25.5" x14ac:dyDescent="0.2">
      <c r="A2967" s="378" t="s">
        <v>7621</v>
      </c>
      <c r="B2967" s="379"/>
      <c r="C2967" s="378" t="s">
        <v>7622</v>
      </c>
      <c r="D2967" s="381" t="s">
        <v>6</v>
      </c>
      <c r="E2967" s="383">
        <v>1050.6400000000001</v>
      </c>
      <c r="F2967" s="383">
        <v>46.45</v>
      </c>
      <c r="G2967" s="383">
        <v>1097.0899999999999</v>
      </c>
    </row>
    <row r="2968" spans="1:7" s="352" customFormat="1" x14ac:dyDescent="0.2">
      <c r="A2968" s="378" t="s">
        <v>5921</v>
      </c>
      <c r="B2968" s="379"/>
      <c r="C2968" s="378" t="s">
        <v>1944</v>
      </c>
      <c r="D2968" s="381" t="s">
        <v>6</v>
      </c>
      <c r="E2968" s="383">
        <v>74.930000000000007</v>
      </c>
      <c r="F2968" s="383">
        <v>16.600000000000001</v>
      </c>
      <c r="G2968" s="383">
        <v>91.53</v>
      </c>
    </row>
    <row r="2969" spans="1:7" s="352" customFormat="1" x14ac:dyDescent="0.2">
      <c r="A2969" s="378" t="s">
        <v>5922</v>
      </c>
      <c r="B2969" s="379"/>
      <c r="C2969" s="378" t="s">
        <v>1945</v>
      </c>
      <c r="D2969" s="381" t="s">
        <v>6</v>
      </c>
      <c r="E2969" s="383">
        <v>802.51</v>
      </c>
      <c r="F2969" s="383">
        <v>4.0999999999999996</v>
      </c>
      <c r="G2969" s="383">
        <v>806.61</v>
      </c>
    </row>
    <row r="2970" spans="1:7" s="352" customFormat="1" x14ac:dyDescent="0.2">
      <c r="A2970" s="378" t="s">
        <v>5923</v>
      </c>
      <c r="B2970" s="379"/>
      <c r="C2970" s="378" t="s">
        <v>1946</v>
      </c>
      <c r="D2970" s="381" t="s">
        <v>6</v>
      </c>
      <c r="E2970" s="383">
        <v>259.44</v>
      </c>
      <c r="F2970" s="383">
        <v>16.600000000000001</v>
      </c>
      <c r="G2970" s="383">
        <v>276.04000000000002</v>
      </c>
    </row>
    <row r="2971" spans="1:7" s="352" customFormat="1" x14ac:dyDescent="0.2">
      <c r="A2971" s="378" t="s">
        <v>7623</v>
      </c>
      <c r="B2971" s="379"/>
      <c r="C2971" s="378" t="s">
        <v>7624</v>
      </c>
      <c r="D2971" s="381" t="s">
        <v>6</v>
      </c>
      <c r="E2971" s="383">
        <v>50.28</v>
      </c>
      <c r="F2971" s="383">
        <v>19.68</v>
      </c>
      <c r="G2971" s="383">
        <v>69.959999999999994</v>
      </c>
    </row>
    <row r="2972" spans="1:7" s="352" customFormat="1" ht="38.25" x14ac:dyDescent="0.2">
      <c r="A2972" s="378" t="s">
        <v>5924</v>
      </c>
      <c r="B2972" s="379"/>
      <c r="C2972" s="378" t="s">
        <v>1947</v>
      </c>
      <c r="D2972" s="381" t="s">
        <v>6</v>
      </c>
      <c r="E2972" s="383">
        <v>303.87</v>
      </c>
      <c r="F2972" s="383">
        <v>16.600000000000001</v>
      </c>
      <c r="G2972" s="383">
        <v>320.47000000000003</v>
      </c>
    </row>
    <row r="2973" spans="1:7" s="352" customFormat="1" ht="25.5" x14ac:dyDescent="0.2">
      <c r="A2973" s="378" t="s">
        <v>5925</v>
      </c>
      <c r="B2973" s="379"/>
      <c r="C2973" s="378" t="s">
        <v>1948</v>
      </c>
      <c r="D2973" s="381" t="s">
        <v>6</v>
      </c>
      <c r="E2973" s="383">
        <v>334.93</v>
      </c>
      <c r="F2973" s="383">
        <v>16.600000000000001</v>
      </c>
      <c r="G2973" s="383">
        <v>351.53</v>
      </c>
    </row>
    <row r="2974" spans="1:7" s="352" customFormat="1" x14ac:dyDescent="0.2">
      <c r="A2974" s="384" t="s">
        <v>5926</v>
      </c>
      <c r="B2974" s="385" t="s">
        <v>1949</v>
      </c>
      <c r="C2974" s="384"/>
      <c r="D2974" s="386"/>
      <c r="E2974" s="387"/>
      <c r="F2974" s="387"/>
      <c r="G2974" s="387"/>
    </row>
    <row r="2975" spans="1:7" s="352" customFormat="1" x14ac:dyDescent="0.2">
      <c r="A2975" s="378" t="s">
        <v>5927</v>
      </c>
      <c r="B2975" s="379"/>
      <c r="C2975" s="378" t="s">
        <v>1950</v>
      </c>
      <c r="D2975" s="381" t="s">
        <v>28</v>
      </c>
      <c r="E2975" s="383">
        <v>334.34</v>
      </c>
      <c r="F2975" s="383">
        <v>19.440000000000001</v>
      </c>
      <c r="G2975" s="383">
        <v>353.78</v>
      </c>
    </row>
    <row r="2976" spans="1:7" s="352" customFormat="1" x14ac:dyDescent="0.2">
      <c r="A2976" s="378" t="s">
        <v>5928</v>
      </c>
      <c r="B2976" s="379"/>
      <c r="C2976" s="378" t="s">
        <v>1951</v>
      </c>
      <c r="D2976" s="381" t="s">
        <v>28</v>
      </c>
      <c r="E2976" s="383">
        <v>145.80000000000001</v>
      </c>
      <c r="F2976" s="383">
        <v>59.84</v>
      </c>
      <c r="G2976" s="383">
        <v>205.64</v>
      </c>
    </row>
    <row r="2977" spans="1:7" s="352" customFormat="1" x14ac:dyDescent="0.2">
      <c r="A2977" s="378" t="s">
        <v>5929</v>
      </c>
      <c r="B2977" s="379"/>
      <c r="C2977" s="378" t="s">
        <v>1952</v>
      </c>
      <c r="D2977" s="381" t="s">
        <v>28</v>
      </c>
      <c r="E2977" s="383">
        <v>598.23</v>
      </c>
      <c r="F2977" s="383">
        <v>19.440000000000001</v>
      </c>
      <c r="G2977" s="383">
        <v>617.66999999999996</v>
      </c>
    </row>
    <row r="2978" spans="1:7" s="352" customFormat="1" x14ac:dyDescent="0.2">
      <c r="A2978" s="384" t="s">
        <v>5930</v>
      </c>
      <c r="B2978" s="385" t="s">
        <v>1953</v>
      </c>
      <c r="C2978" s="384"/>
      <c r="D2978" s="386"/>
      <c r="E2978" s="387"/>
      <c r="F2978" s="387"/>
      <c r="G2978" s="387"/>
    </row>
    <row r="2979" spans="1:7" s="352" customFormat="1" x14ac:dyDescent="0.2">
      <c r="A2979" s="378" t="s">
        <v>5931</v>
      </c>
      <c r="B2979" s="379"/>
      <c r="C2979" s="378" t="s">
        <v>1954</v>
      </c>
      <c r="D2979" s="381" t="s">
        <v>46</v>
      </c>
      <c r="E2979" s="383">
        <v>795.84</v>
      </c>
      <c r="F2979" s="383">
        <v>46.68</v>
      </c>
      <c r="G2979" s="383">
        <v>842.52</v>
      </c>
    </row>
    <row r="2980" spans="1:7" s="352" customFormat="1" x14ac:dyDescent="0.2">
      <c r="A2980" s="378" t="s">
        <v>5932</v>
      </c>
      <c r="B2980" s="379"/>
      <c r="C2980" s="378" t="s">
        <v>1955</v>
      </c>
      <c r="D2980" s="381" t="s">
        <v>46</v>
      </c>
      <c r="E2980" s="383">
        <v>546.41</v>
      </c>
      <c r="F2980" s="383">
        <v>46.68</v>
      </c>
      <c r="G2980" s="383">
        <v>593.09</v>
      </c>
    </row>
    <row r="2981" spans="1:7" s="352" customFormat="1" x14ac:dyDescent="0.2">
      <c r="A2981" s="378" t="s">
        <v>5933</v>
      </c>
      <c r="B2981" s="379"/>
      <c r="C2981" s="378" t="s">
        <v>1956</v>
      </c>
      <c r="D2981" s="381" t="s">
        <v>6</v>
      </c>
      <c r="E2981" s="383">
        <v>667.16</v>
      </c>
      <c r="F2981" s="383">
        <v>99.54</v>
      </c>
      <c r="G2981" s="383">
        <v>766.7</v>
      </c>
    </row>
    <row r="2982" spans="1:7" s="352" customFormat="1" ht="25.5" x14ac:dyDescent="0.2">
      <c r="A2982" s="378" t="s">
        <v>5934</v>
      </c>
      <c r="B2982" s="379"/>
      <c r="C2982" s="378" t="s">
        <v>5935</v>
      </c>
      <c r="D2982" s="381" t="s">
        <v>6</v>
      </c>
      <c r="E2982" s="383">
        <v>138.24</v>
      </c>
      <c r="F2982" s="383">
        <v>16.600000000000001</v>
      </c>
      <c r="G2982" s="383">
        <v>154.84</v>
      </c>
    </row>
    <row r="2983" spans="1:7" s="352" customFormat="1" ht="25.5" x14ac:dyDescent="0.2">
      <c r="A2983" s="378" t="s">
        <v>5936</v>
      </c>
      <c r="B2983" s="379"/>
      <c r="C2983" s="378" t="s">
        <v>1957</v>
      </c>
      <c r="D2983" s="381" t="s">
        <v>6</v>
      </c>
      <c r="E2983" s="383">
        <v>147</v>
      </c>
      <c r="F2983" s="383">
        <v>16.600000000000001</v>
      </c>
      <c r="G2983" s="383">
        <v>163.6</v>
      </c>
    </row>
    <row r="2984" spans="1:7" ht="25.5" x14ac:dyDescent="0.2">
      <c r="A2984" s="378" t="s">
        <v>5937</v>
      </c>
      <c r="B2984" s="379"/>
      <c r="C2984" s="378" t="s">
        <v>1958</v>
      </c>
      <c r="D2984" s="381" t="s">
        <v>6</v>
      </c>
      <c r="E2984" s="383">
        <v>162.56</v>
      </c>
      <c r="F2984" s="383">
        <v>16.600000000000001</v>
      </c>
      <c r="G2984" s="383">
        <v>179.16</v>
      </c>
    </row>
    <row r="2985" spans="1:7" s="352" customFormat="1" ht="25.5" x14ac:dyDescent="0.2">
      <c r="A2985" s="378" t="s">
        <v>5938</v>
      </c>
      <c r="B2985" s="379"/>
      <c r="C2985" s="378" t="s">
        <v>1959</v>
      </c>
      <c r="D2985" s="381" t="s">
        <v>6</v>
      </c>
      <c r="E2985" s="383">
        <v>196.27</v>
      </c>
      <c r="F2985" s="383">
        <v>16.600000000000001</v>
      </c>
      <c r="G2985" s="383">
        <v>212.87</v>
      </c>
    </row>
    <row r="2986" spans="1:7" s="352" customFormat="1" ht="25.5" x14ac:dyDescent="0.2">
      <c r="A2986" s="378" t="s">
        <v>5939</v>
      </c>
      <c r="B2986" s="379"/>
      <c r="C2986" s="378" t="s">
        <v>1960</v>
      </c>
      <c r="D2986" s="381" t="s">
        <v>6</v>
      </c>
      <c r="E2986" s="383">
        <v>585.41999999999996</v>
      </c>
      <c r="F2986" s="383">
        <v>16.600000000000001</v>
      </c>
      <c r="G2986" s="383">
        <v>602.02</v>
      </c>
    </row>
    <row r="2987" spans="1:7" s="352" customFormat="1" ht="25.5" x14ac:dyDescent="0.2">
      <c r="A2987" s="378" t="s">
        <v>5940</v>
      </c>
      <c r="B2987" s="379"/>
      <c r="C2987" s="378" t="s">
        <v>1961</v>
      </c>
      <c r="D2987" s="381" t="s">
        <v>6</v>
      </c>
      <c r="E2987" s="383">
        <v>314.97000000000003</v>
      </c>
      <c r="F2987" s="383">
        <v>16.600000000000001</v>
      </c>
      <c r="G2987" s="383">
        <v>331.57</v>
      </c>
    </row>
    <row r="2988" spans="1:7" s="352" customFormat="1" ht="25.5" x14ac:dyDescent="0.2">
      <c r="A2988" s="378" t="s">
        <v>7625</v>
      </c>
      <c r="B2988" s="379"/>
      <c r="C2988" s="378" t="s">
        <v>7626</v>
      </c>
      <c r="D2988" s="381" t="s">
        <v>6</v>
      </c>
      <c r="E2988" s="383">
        <v>383.45</v>
      </c>
      <c r="F2988" s="383">
        <v>16.600000000000001</v>
      </c>
      <c r="G2988" s="383">
        <v>400.05</v>
      </c>
    </row>
    <row r="2989" spans="1:7" ht="25.5" x14ac:dyDescent="0.2">
      <c r="A2989" s="378" t="s">
        <v>5941</v>
      </c>
      <c r="B2989" s="379"/>
      <c r="C2989" s="378" t="s">
        <v>1962</v>
      </c>
      <c r="D2989" s="381" t="s">
        <v>6</v>
      </c>
      <c r="E2989" s="383">
        <v>467.29</v>
      </c>
      <c r="F2989" s="383">
        <v>16.600000000000001</v>
      </c>
      <c r="G2989" s="383">
        <v>483.89</v>
      </c>
    </row>
    <row r="2990" spans="1:7" s="352" customFormat="1" ht="25.5" x14ac:dyDescent="0.2">
      <c r="A2990" s="378" t="s">
        <v>5942</v>
      </c>
      <c r="B2990" s="379"/>
      <c r="C2990" s="378" t="s">
        <v>1963</v>
      </c>
      <c r="D2990" s="381" t="s">
        <v>6</v>
      </c>
      <c r="E2990" s="383">
        <v>604.97</v>
      </c>
      <c r="F2990" s="383">
        <v>16.600000000000001</v>
      </c>
      <c r="G2990" s="383">
        <v>621.57000000000005</v>
      </c>
    </row>
    <row r="2991" spans="1:7" s="352" customFormat="1" ht="25.5" x14ac:dyDescent="0.2">
      <c r="A2991" s="378" t="s">
        <v>5943</v>
      </c>
      <c r="B2991" s="379"/>
      <c r="C2991" s="378" t="s">
        <v>1964</v>
      </c>
      <c r="D2991" s="381" t="s">
        <v>6</v>
      </c>
      <c r="E2991" s="383">
        <v>782.97</v>
      </c>
      <c r="F2991" s="383">
        <v>16.600000000000001</v>
      </c>
      <c r="G2991" s="383">
        <v>799.57</v>
      </c>
    </row>
    <row r="2992" spans="1:7" s="352" customFormat="1" ht="25.5" x14ac:dyDescent="0.2">
      <c r="A2992" s="378" t="s">
        <v>5944</v>
      </c>
      <c r="B2992" s="379"/>
      <c r="C2992" s="378" t="s">
        <v>1965</v>
      </c>
      <c r="D2992" s="381" t="s">
        <v>6</v>
      </c>
      <c r="E2992" s="383">
        <v>700.65</v>
      </c>
      <c r="F2992" s="383">
        <v>16.600000000000001</v>
      </c>
      <c r="G2992" s="383">
        <v>717.25</v>
      </c>
    </row>
    <row r="2993" spans="1:7" s="352" customFormat="1" ht="25.5" x14ac:dyDescent="0.2">
      <c r="A2993" s="378" t="s">
        <v>5945</v>
      </c>
      <c r="B2993" s="379"/>
      <c r="C2993" s="378" t="s">
        <v>1966</v>
      </c>
      <c r="D2993" s="381" t="s">
        <v>6</v>
      </c>
      <c r="E2993" s="383">
        <v>1105.9100000000001</v>
      </c>
      <c r="F2993" s="383">
        <v>16.600000000000001</v>
      </c>
      <c r="G2993" s="383">
        <v>1122.51</v>
      </c>
    </row>
    <row r="2994" spans="1:7" s="352" customFormat="1" ht="25.5" x14ac:dyDescent="0.2">
      <c r="A2994" s="378" t="s">
        <v>5946</v>
      </c>
      <c r="B2994" s="379"/>
      <c r="C2994" s="378" t="s">
        <v>1967</v>
      </c>
      <c r="D2994" s="381" t="s">
        <v>6</v>
      </c>
      <c r="E2994" s="383">
        <v>2904.65</v>
      </c>
      <c r="F2994" s="383">
        <v>16.600000000000001</v>
      </c>
      <c r="G2994" s="383">
        <v>2921.25</v>
      </c>
    </row>
    <row r="2995" spans="1:7" s="352" customFormat="1" ht="25.5" x14ac:dyDescent="0.2">
      <c r="A2995" s="378" t="s">
        <v>5947</v>
      </c>
      <c r="B2995" s="379"/>
      <c r="C2995" s="378" t="s">
        <v>1968</v>
      </c>
      <c r="D2995" s="381" t="s">
        <v>6</v>
      </c>
      <c r="E2995" s="383">
        <v>1337.25</v>
      </c>
      <c r="F2995" s="383">
        <v>16.600000000000001</v>
      </c>
      <c r="G2995" s="383">
        <v>1353.85</v>
      </c>
    </row>
    <row r="2996" spans="1:7" s="352" customFormat="1" ht="25.5" x14ac:dyDescent="0.2">
      <c r="A2996" s="378" t="s">
        <v>5948</v>
      </c>
      <c r="B2996" s="379"/>
      <c r="C2996" s="378" t="s">
        <v>1969</v>
      </c>
      <c r="D2996" s="381" t="s">
        <v>6</v>
      </c>
      <c r="E2996" s="383">
        <v>391.08</v>
      </c>
      <c r="F2996" s="383">
        <v>16.600000000000001</v>
      </c>
      <c r="G2996" s="383">
        <v>407.68</v>
      </c>
    </row>
    <row r="2997" spans="1:7" s="352" customFormat="1" ht="25.5" x14ac:dyDescent="0.2">
      <c r="A2997" s="378" t="s">
        <v>5949</v>
      </c>
      <c r="B2997" s="379"/>
      <c r="C2997" s="378" t="s">
        <v>1970</v>
      </c>
      <c r="D2997" s="381" t="s">
        <v>6</v>
      </c>
      <c r="E2997" s="383">
        <v>422.02</v>
      </c>
      <c r="F2997" s="383">
        <v>16.600000000000001</v>
      </c>
      <c r="G2997" s="383">
        <v>438.62</v>
      </c>
    </row>
    <row r="2998" spans="1:7" s="352" customFormat="1" ht="25.5" x14ac:dyDescent="0.2">
      <c r="A2998" s="378" t="s">
        <v>5950</v>
      </c>
      <c r="B2998" s="379"/>
      <c r="C2998" s="378" t="s">
        <v>1971</v>
      </c>
      <c r="D2998" s="381" t="s">
        <v>6</v>
      </c>
      <c r="E2998" s="383">
        <v>721</v>
      </c>
      <c r="F2998" s="383">
        <v>16.600000000000001</v>
      </c>
      <c r="G2998" s="383">
        <v>737.6</v>
      </c>
    </row>
    <row r="2999" spans="1:7" s="352" customFormat="1" x14ac:dyDescent="0.2">
      <c r="A2999" s="384" t="s">
        <v>5951</v>
      </c>
      <c r="B2999" s="385" t="s">
        <v>5952</v>
      </c>
      <c r="C2999" s="384"/>
      <c r="D2999" s="386"/>
      <c r="E2999" s="387"/>
      <c r="F2999" s="387"/>
      <c r="G2999" s="387"/>
    </row>
    <row r="3000" spans="1:7" s="352" customFormat="1" x14ac:dyDescent="0.2">
      <c r="A3000" s="378" t="s">
        <v>5953</v>
      </c>
      <c r="B3000" s="379"/>
      <c r="C3000" s="378" t="s">
        <v>1972</v>
      </c>
      <c r="D3000" s="381" t="s">
        <v>6</v>
      </c>
      <c r="E3000" s="383">
        <v>8.48</v>
      </c>
      <c r="F3000" s="383">
        <v>13.27</v>
      </c>
      <c r="G3000" s="383">
        <v>21.75</v>
      </c>
    </row>
    <row r="3001" spans="1:7" s="352" customFormat="1" x14ac:dyDescent="0.2">
      <c r="A3001" s="378" t="s">
        <v>5954</v>
      </c>
      <c r="B3001" s="379"/>
      <c r="C3001" s="378" t="s">
        <v>1973</v>
      </c>
      <c r="D3001" s="381" t="s">
        <v>6</v>
      </c>
      <c r="E3001" s="383">
        <v>0.05</v>
      </c>
      <c r="F3001" s="383">
        <v>16.600000000000001</v>
      </c>
      <c r="G3001" s="383">
        <v>16.649999999999999</v>
      </c>
    </row>
    <row r="3002" spans="1:7" s="352" customFormat="1" x14ac:dyDescent="0.2">
      <c r="A3002" s="378" t="s">
        <v>5955</v>
      </c>
      <c r="B3002" s="379"/>
      <c r="C3002" s="378" t="s">
        <v>1974</v>
      </c>
      <c r="D3002" s="381" t="s">
        <v>6</v>
      </c>
      <c r="E3002" s="383">
        <v>0.05</v>
      </c>
      <c r="F3002" s="383">
        <v>16.600000000000001</v>
      </c>
      <c r="G3002" s="383">
        <v>16.649999999999999</v>
      </c>
    </row>
    <row r="3003" spans="1:7" s="352" customFormat="1" ht="25.5" x14ac:dyDescent="0.2">
      <c r="A3003" s="378" t="s">
        <v>5956</v>
      </c>
      <c r="B3003" s="379"/>
      <c r="C3003" s="378" t="s">
        <v>1975</v>
      </c>
      <c r="D3003" s="381" t="s">
        <v>6</v>
      </c>
      <c r="E3003" s="383">
        <v>0.59</v>
      </c>
      <c r="F3003" s="383">
        <v>46.68</v>
      </c>
      <c r="G3003" s="383">
        <v>47.27</v>
      </c>
    </row>
    <row r="3004" spans="1:7" s="352" customFormat="1" ht="25.5" x14ac:dyDescent="0.2">
      <c r="A3004" s="378" t="s">
        <v>5957</v>
      </c>
      <c r="B3004" s="379"/>
      <c r="C3004" s="378" t="s">
        <v>1976</v>
      </c>
      <c r="D3004" s="381" t="s">
        <v>6</v>
      </c>
      <c r="E3004" s="383">
        <v>0</v>
      </c>
      <c r="F3004" s="383">
        <v>82.96</v>
      </c>
      <c r="G3004" s="383">
        <v>82.96</v>
      </c>
    </row>
    <row r="3005" spans="1:7" s="352" customFormat="1" x14ac:dyDescent="0.2">
      <c r="A3005" s="378" t="s">
        <v>5958</v>
      </c>
      <c r="B3005" s="379"/>
      <c r="C3005" s="378" t="s">
        <v>1977</v>
      </c>
      <c r="D3005" s="381" t="s">
        <v>6</v>
      </c>
      <c r="E3005" s="383">
        <v>27.7</v>
      </c>
      <c r="F3005" s="383">
        <v>4.05</v>
      </c>
      <c r="G3005" s="383">
        <v>31.75</v>
      </c>
    </row>
    <row r="3006" spans="1:7" s="352" customFormat="1" x14ac:dyDescent="0.2">
      <c r="A3006" s="378" t="s">
        <v>5959</v>
      </c>
      <c r="B3006" s="379"/>
      <c r="C3006" s="378" t="s">
        <v>1978</v>
      </c>
      <c r="D3006" s="381" t="s">
        <v>6</v>
      </c>
      <c r="E3006" s="383">
        <v>4.42</v>
      </c>
      <c r="F3006" s="383">
        <v>4.05</v>
      </c>
      <c r="G3006" s="383">
        <v>8.4700000000000006</v>
      </c>
    </row>
    <row r="3007" spans="1:7" s="352" customFormat="1" x14ac:dyDescent="0.2">
      <c r="A3007" s="378" t="s">
        <v>5960</v>
      </c>
      <c r="B3007" s="379"/>
      <c r="C3007" s="378" t="s">
        <v>1979</v>
      </c>
      <c r="D3007" s="381" t="s">
        <v>6</v>
      </c>
      <c r="E3007" s="383">
        <v>86.61</v>
      </c>
      <c r="F3007" s="383">
        <v>2.2999999999999998</v>
      </c>
      <c r="G3007" s="383">
        <v>88.91</v>
      </c>
    </row>
    <row r="3008" spans="1:7" s="352" customFormat="1" ht="25.5" x14ac:dyDescent="0.2">
      <c r="A3008" s="378" t="s">
        <v>5961</v>
      </c>
      <c r="B3008" s="379"/>
      <c r="C3008" s="378" t="s">
        <v>5962</v>
      </c>
      <c r="D3008" s="381" t="s">
        <v>6</v>
      </c>
      <c r="E3008" s="383">
        <v>25.31</v>
      </c>
      <c r="F3008" s="383">
        <v>1.35</v>
      </c>
      <c r="G3008" s="383">
        <v>26.66</v>
      </c>
    </row>
    <row r="3009" spans="1:7" s="352" customFormat="1" x14ac:dyDescent="0.2">
      <c r="A3009" s="378" t="s">
        <v>5963</v>
      </c>
      <c r="B3009" s="379"/>
      <c r="C3009" s="378" t="s">
        <v>1980</v>
      </c>
      <c r="D3009" s="381" t="s">
        <v>6</v>
      </c>
      <c r="E3009" s="383">
        <v>45.66</v>
      </c>
      <c r="F3009" s="383">
        <v>4.05</v>
      </c>
      <c r="G3009" s="383">
        <v>49.71</v>
      </c>
    </row>
    <row r="3010" spans="1:7" s="352" customFormat="1" x14ac:dyDescent="0.2">
      <c r="A3010" s="378" t="s">
        <v>5964</v>
      </c>
      <c r="B3010" s="379"/>
      <c r="C3010" s="378" t="s">
        <v>1981</v>
      </c>
      <c r="D3010" s="381" t="s">
        <v>6</v>
      </c>
      <c r="E3010" s="383">
        <v>31.06</v>
      </c>
      <c r="F3010" s="383">
        <v>2.2999999999999998</v>
      </c>
      <c r="G3010" s="383">
        <v>33.36</v>
      </c>
    </row>
    <row r="3011" spans="1:7" s="352" customFormat="1" x14ac:dyDescent="0.2">
      <c r="A3011" s="378" t="s">
        <v>5965</v>
      </c>
      <c r="B3011" s="379"/>
      <c r="C3011" s="378" t="s">
        <v>1982</v>
      </c>
      <c r="D3011" s="381" t="s">
        <v>6</v>
      </c>
      <c r="E3011" s="383">
        <v>36.950000000000003</v>
      </c>
      <c r="F3011" s="383">
        <v>2.2999999999999998</v>
      </c>
      <c r="G3011" s="383">
        <v>39.25</v>
      </c>
    </row>
    <row r="3012" spans="1:7" s="352" customFormat="1" x14ac:dyDescent="0.2">
      <c r="A3012" s="378" t="s">
        <v>5966</v>
      </c>
      <c r="B3012" s="379"/>
      <c r="C3012" s="378" t="s">
        <v>1983</v>
      </c>
      <c r="D3012" s="381" t="s">
        <v>6</v>
      </c>
      <c r="E3012" s="383">
        <v>44.33</v>
      </c>
      <c r="F3012" s="383">
        <v>29.87</v>
      </c>
      <c r="G3012" s="383">
        <v>74.2</v>
      </c>
    </row>
    <row r="3013" spans="1:7" s="352" customFormat="1" x14ac:dyDescent="0.2">
      <c r="A3013" s="378" t="s">
        <v>5967</v>
      </c>
      <c r="B3013" s="379"/>
      <c r="C3013" s="378" t="s">
        <v>1984</v>
      </c>
      <c r="D3013" s="381" t="s">
        <v>6</v>
      </c>
      <c r="E3013" s="383">
        <v>112.61</v>
      </c>
      <c r="F3013" s="383">
        <v>16.600000000000001</v>
      </c>
      <c r="G3013" s="383">
        <v>129.21</v>
      </c>
    </row>
    <row r="3014" spans="1:7" s="352" customFormat="1" x14ac:dyDescent="0.2">
      <c r="A3014" s="378" t="s">
        <v>5968</v>
      </c>
      <c r="B3014" s="379"/>
      <c r="C3014" s="378" t="s">
        <v>1985</v>
      </c>
      <c r="D3014" s="381" t="s">
        <v>6</v>
      </c>
      <c r="E3014" s="383">
        <v>130.47</v>
      </c>
      <c r="F3014" s="383">
        <v>16.600000000000001</v>
      </c>
      <c r="G3014" s="383">
        <v>147.07</v>
      </c>
    </row>
    <row r="3015" spans="1:7" s="352" customFormat="1" x14ac:dyDescent="0.2">
      <c r="A3015" s="378" t="s">
        <v>5969</v>
      </c>
      <c r="B3015" s="379"/>
      <c r="C3015" s="378" t="s">
        <v>1986</v>
      </c>
      <c r="D3015" s="381" t="s">
        <v>6</v>
      </c>
      <c r="E3015" s="383">
        <v>30.16</v>
      </c>
      <c r="F3015" s="383">
        <v>4.05</v>
      </c>
      <c r="G3015" s="383">
        <v>34.21</v>
      </c>
    </row>
    <row r="3016" spans="1:7" s="352" customFormat="1" x14ac:dyDescent="0.2">
      <c r="A3016" s="378" t="s">
        <v>5970</v>
      </c>
      <c r="B3016" s="379"/>
      <c r="C3016" s="378" t="s">
        <v>1987</v>
      </c>
      <c r="D3016" s="381" t="s">
        <v>6</v>
      </c>
      <c r="E3016" s="383">
        <v>15.25</v>
      </c>
      <c r="F3016" s="383">
        <v>13.27</v>
      </c>
      <c r="G3016" s="383">
        <v>28.52</v>
      </c>
    </row>
    <row r="3017" spans="1:7" s="352" customFormat="1" x14ac:dyDescent="0.2">
      <c r="A3017" s="378" t="s">
        <v>5971</v>
      </c>
      <c r="B3017" s="379"/>
      <c r="C3017" s="378" t="s">
        <v>1988</v>
      </c>
      <c r="D3017" s="381" t="s">
        <v>6</v>
      </c>
      <c r="E3017" s="383">
        <v>18.41</v>
      </c>
      <c r="F3017" s="383">
        <v>13.27</v>
      </c>
      <c r="G3017" s="383">
        <v>31.68</v>
      </c>
    </row>
    <row r="3018" spans="1:7" s="352" customFormat="1" x14ac:dyDescent="0.2">
      <c r="A3018" s="378" t="s">
        <v>5972</v>
      </c>
      <c r="B3018" s="379"/>
      <c r="C3018" s="378" t="s">
        <v>1989</v>
      </c>
      <c r="D3018" s="381" t="s">
        <v>6</v>
      </c>
      <c r="E3018" s="383">
        <v>25.52</v>
      </c>
      <c r="F3018" s="383">
        <v>2.02</v>
      </c>
      <c r="G3018" s="383">
        <v>27.54</v>
      </c>
    </row>
    <row r="3019" spans="1:7" s="352" customFormat="1" x14ac:dyDescent="0.2">
      <c r="A3019" s="378" t="s">
        <v>5973</v>
      </c>
      <c r="B3019" s="379"/>
      <c r="C3019" s="378" t="s">
        <v>1990</v>
      </c>
      <c r="D3019" s="381" t="s">
        <v>6</v>
      </c>
      <c r="E3019" s="383">
        <v>3.87</v>
      </c>
      <c r="F3019" s="383">
        <v>5.65</v>
      </c>
      <c r="G3019" s="383">
        <v>9.52</v>
      </c>
    </row>
    <row r="3020" spans="1:7" s="352" customFormat="1" x14ac:dyDescent="0.2">
      <c r="A3020" s="378" t="s">
        <v>5974</v>
      </c>
      <c r="B3020" s="379"/>
      <c r="C3020" s="378" t="s">
        <v>1991</v>
      </c>
      <c r="D3020" s="381" t="s">
        <v>6</v>
      </c>
      <c r="E3020" s="383">
        <v>284.79000000000002</v>
      </c>
      <c r="F3020" s="383">
        <v>23.35</v>
      </c>
      <c r="G3020" s="383">
        <v>308.14</v>
      </c>
    </row>
    <row r="3021" spans="1:7" s="352" customFormat="1" x14ac:dyDescent="0.2">
      <c r="A3021" s="378" t="s">
        <v>5975</v>
      </c>
      <c r="B3021" s="379"/>
      <c r="C3021" s="378" t="s">
        <v>1992</v>
      </c>
      <c r="D3021" s="381" t="s">
        <v>6</v>
      </c>
      <c r="E3021" s="383">
        <v>3.84</v>
      </c>
      <c r="F3021" s="383">
        <v>1.35</v>
      </c>
      <c r="G3021" s="383">
        <v>5.19</v>
      </c>
    </row>
    <row r="3022" spans="1:7" s="352" customFormat="1" x14ac:dyDescent="0.2">
      <c r="A3022" s="378" t="s">
        <v>5976</v>
      </c>
      <c r="B3022" s="379"/>
      <c r="C3022" s="378" t="s">
        <v>1993</v>
      </c>
      <c r="D3022" s="381" t="s">
        <v>6</v>
      </c>
      <c r="E3022" s="383">
        <v>34.22</v>
      </c>
      <c r="F3022" s="383">
        <v>1.35</v>
      </c>
      <c r="G3022" s="383">
        <v>35.57</v>
      </c>
    </row>
    <row r="3023" spans="1:7" s="352" customFormat="1" x14ac:dyDescent="0.2">
      <c r="A3023" s="378" t="s">
        <v>5977</v>
      </c>
      <c r="B3023" s="379"/>
      <c r="C3023" s="378" t="s">
        <v>1994</v>
      </c>
      <c r="D3023" s="381" t="s">
        <v>6</v>
      </c>
      <c r="E3023" s="383">
        <v>64.64</v>
      </c>
      <c r="F3023" s="383">
        <v>6.64</v>
      </c>
      <c r="G3023" s="383">
        <v>71.28</v>
      </c>
    </row>
    <row r="3024" spans="1:7" s="352" customFormat="1" x14ac:dyDescent="0.2">
      <c r="A3024" s="378" t="s">
        <v>5978</v>
      </c>
      <c r="B3024" s="379"/>
      <c r="C3024" s="378" t="s">
        <v>1995</v>
      </c>
      <c r="D3024" s="381" t="s">
        <v>6</v>
      </c>
      <c r="E3024" s="383">
        <v>26.93</v>
      </c>
      <c r="F3024" s="383">
        <v>6.64</v>
      </c>
      <c r="G3024" s="383">
        <v>33.57</v>
      </c>
    </row>
    <row r="3025" spans="1:7" s="352" customFormat="1" x14ac:dyDescent="0.2">
      <c r="A3025" s="388" t="s">
        <v>5979</v>
      </c>
      <c r="B3025" s="388" t="s">
        <v>5980</v>
      </c>
      <c r="C3025" s="389"/>
      <c r="D3025" s="390"/>
      <c r="E3025" s="391"/>
      <c r="F3025" s="391"/>
      <c r="G3025" s="391"/>
    </row>
    <row r="3026" spans="1:7" s="352" customFormat="1" x14ac:dyDescent="0.2">
      <c r="A3026" s="369" t="s">
        <v>5981</v>
      </c>
      <c r="B3026" s="369" t="s">
        <v>1996</v>
      </c>
      <c r="C3026" s="370"/>
      <c r="D3026" s="392"/>
      <c r="E3026" s="393"/>
      <c r="F3026" s="393"/>
      <c r="G3026" s="393"/>
    </row>
    <row r="3027" spans="1:7" s="352" customFormat="1" ht="25.5" x14ac:dyDescent="0.2">
      <c r="A3027" s="378" t="s">
        <v>5982</v>
      </c>
      <c r="B3027" s="379"/>
      <c r="C3027" s="378" t="s">
        <v>1997</v>
      </c>
      <c r="D3027" s="381" t="s">
        <v>6</v>
      </c>
      <c r="E3027" s="383">
        <v>561.20000000000005</v>
      </c>
      <c r="F3027" s="383">
        <v>403.92</v>
      </c>
      <c r="G3027" s="383">
        <v>965.12</v>
      </c>
    </row>
    <row r="3028" spans="1:7" s="352" customFormat="1" ht="25.5" x14ac:dyDescent="0.2">
      <c r="A3028" s="378" t="s">
        <v>5983</v>
      </c>
      <c r="B3028" s="379"/>
      <c r="C3028" s="378" t="s">
        <v>1999</v>
      </c>
      <c r="D3028" s="381" t="s">
        <v>6</v>
      </c>
      <c r="E3028" s="383">
        <v>585.26</v>
      </c>
      <c r="F3028" s="383">
        <v>403.92</v>
      </c>
      <c r="G3028" s="383">
        <v>989.18</v>
      </c>
    </row>
    <row r="3029" spans="1:7" s="352" customFormat="1" ht="25.5" x14ac:dyDescent="0.2">
      <c r="A3029" s="378" t="s">
        <v>5984</v>
      </c>
      <c r="B3029" s="379"/>
      <c r="C3029" s="378" t="s">
        <v>2001</v>
      </c>
      <c r="D3029" s="381" t="s">
        <v>6</v>
      </c>
      <c r="E3029" s="383">
        <v>1697.28</v>
      </c>
      <c r="F3029" s="383">
        <v>708.14</v>
      </c>
      <c r="G3029" s="383">
        <v>2405.42</v>
      </c>
    </row>
    <row r="3030" spans="1:7" ht="25.5" x14ac:dyDescent="0.2">
      <c r="A3030" s="378" t="s">
        <v>5985</v>
      </c>
      <c r="B3030" s="379"/>
      <c r="C3030" s="378" t="s">
        <v>2000</v>
      </c>
      <c r="D3030" s="381" t="s">
        <v>6</v>
      </c>
      <c r="E3030" s="383">
        <v>1780.8</v>
      </c>
      <c r="F3030" s="383">
        <v>708.14</v>
      </c>
      <c r="G3030" s="383">
        <v>2488.94</v>
      </c>
    </row>
    <row r="3031" spans="1:7" s="352" customFormat="1" ht="25.5" x14ac:dyDescent="0.2">
      <c r="A3031" s="378" t="s">
        <v>5986</v>
      </c>
      <c r="B3031" s="379"/>
      <c r="C3031" s="378" t="s">
        <v>2002</v>
      </c>
      <c r="D3031" s="381" t="s">
        <v>6</v>
      </c>
      <c r="E3031" s="383">
        <v>1981.22</v>
      </c>
      <c r="F3031" s="383">
        <v>708.14</v>
      </c>
      <c r="G3031" s="383">
        <v>2689.36</v>
      </c>
    </row>
    <row r="3032" spans="1:7" s="352" customFormat="1" ht="25.5" x14ac:dyDescent="0.2">
      <c r="A3032" s="378" t="s">
        <v>5987</v>
      </c>
      <c r="B3032" s="379"/>
      <c r="C3032" s="378" t="s">
        <v>1998</v>
      </c>
      <c r="D3032" s="381" t="s">
        <v>6</v>
      </c>
      <c r="E3032" s="383">
        <v>2139.42</v>
      </c>
      <c r="F3032" s="383">
        <v>708.14</v>
      </c>
      <c r="G3032" s="383">
        <v>2847.56</v>
      </c>
    </row>
    <row r="3033" spans="1:7" s="352" customFormat="1" x14ac:dyDescent="0.2">
      <c r="A3033" s="384" t="s">
        <v>5988</v>
      </c>
      <c r="B3033" s="385" t="s">
        <v>2003</v>
      </c>
      <c r="C3033" s="384"/>
      <c r="D3033" s="386"/>
      <c r="E3033" s="387"/>
      <c r="F3033" s="387"/>
      <c r="G3033" s="387"/>
    </row>
    <row r="3034" spans="1:7" ht="25.5" x14ac:dyDescent="0.2">
      <c r="A3034" s="378" t="s">
        <v>5989</v>
      </c>
      <c r="B3034" s="379"/>
      <c r="C3034" s="378" t="s">
        <v>2004</v>
      </c>
      <c r="D3034" s="381" t="s">
        <v>6</v>
      </c>
      <c r="E3034" s="383">
        <v>1242.9100000000001</v>
      </c>
      <c r="F3034" s="383">
        <v>512.08000000000004</v>
      </c>
      <c r="G3034" s="383">
        <v>1754.99</v>
      </c>
    </row>
    <row r="3035" spans="1:7" s="352" customFormat="1" ht="25.5" x14ac:dyDescent="0.2">
      <c r="A3035" s="378" t="s">
        <v>5990</v>
      </c>
      <c r="B3035" s="379"/>
      <c r="C3035" s="378" t="s">
        <v>5991</v>
      </c>
      <c r="D3035" s="381" t="s">
        <v>6</v>
      </c>
      <c r="E3035" s="383">
        <v>3186.31</v>
      </c>
      <c r="F3035" s="383">
        <v>1101.3499999999999</v>
      </c>
      <c r="G3035" s="383">
        <v>4287.66</v>
      </c>
    </row>
    <row r="3036" spans="1:7" s="352" customFormat="1" ht="25.5" x14ac:dyDescent="0.2">
      <c r="A3036" s="378" t="s">
        <v>5992</v>
      </c>
      <c r="B3036" s="379"/>
      <c r="C3036" s="378" t="s">
        <v>5993</v>
      </c>
      <c r="D3036" s="381" t="s">
        <v>6</v>
      </c>
      <c r="E3036" s="383">
        <v>5429.77</v>
      </c>
      <c r="F3036" s="383">
        <v>1451.93</v>
      </c>
      <c r="G3036" s="383">
        <v>6881.7</v>
      </c>
    </row>
    <row r="3037" spans="1:7" s="352" customFormat="1" ht="25.5" x14ac:dyDescent="0.2">
      <c r="A3037" s="378" t="s">
        <v>5994</v>
      </c>
      <c r="B3037" s="379"/>
      <c r="C3037" s="378" t="s">
        <v>5995</v>
      </c>
      <c r="D3037" s="381" t="s">
        <v>6</v>
      </c>
      <c r="E3037" s="383">
        <v>7661.73</v>
      </c>
      <c r="F3037" s="383">
        <v>1760.53</v>
      </c>
      <c r="G3037" s="383">
        <v>9422.26</v>
      </c>
    </row>
    <row r="3038" spans="1:7" s="352" customFormat="1" x14ac:dyDescent="0.2">
      <c r="A3038" s="378" t="s">
        <v>5996</v>
      </c>
      <c r="B3038" s="379"/>
      <c r="C3038" s="378" t="s">
        <v>2005</v>
      </c>
      <c r="D3038" s="381" t="s">
        <v>6</v>
      </c>
      <c r="E3038" s="383">
        <v>394.39</v>
      </c>
      <c r="F3038" s="383">
        <v>349.28</v>
      </c>
      <c r="G3038" s="383">
        <v>743.67</v>
      </c>
    </row>
    <row r="3039" spans="1:7" s="352" customFormat="1" x14ac:dyDescent="0.2">
      <c r="A3039" s="384" t="s">
        <v>5997</v>
      </c>
      <c r="B3039" s="385" t="s">
        <v>2006</v>
      </c>
      <c r="C3039" s="384"/>
      <c r="D3039" s="386"/>
      <c r="E3039" s="387"/>
      <c r="F3039" s="387"/>
      <c r="G3039" s="387"/>
    </row>
    <row r="3040" spans="1:7" s="352" customFormat="1" ht="25.5" x14ac:dyDescent="0.2">
      <c r="A3040" s="378" t="s">
        <v>5998</v>
      </c>
      <c r="B3040" s="379"/>
      <c r="C3040" s="378" t="s">
        <v>2007</v>
      </c>
      <c r="D3040" s="381" t="s">
        <v>6</v>
      </c>
      <c r="E3040" s="383">
        <v>2063.39</v>
      </c>
      <c r="F3040" s="383">
        <v>24.89</v>
      </c>
      <c r="G3040" s="383">
        <v>2088.2800000000002</v>
      </c>
    </row>
    <row r="3041" spans="1:7" s="352" customFormat="1" ht="25.5" x14ac:dyDescent="0.2">
      <c r="A3041" s="378" t="s">
        <v>5999</v>
      </c>
      <c r="B3041" s="379"/>
      <c r="C3041" s="378" t="s">
        <v>2008</v>
      </c>
      <c r="D3041" s="381" t="s">
        <v>6</v>
      </c>
      <c r="E3041" s="383">
        <v>3195.4</v>
      </c>
      <c r="F3041" s="383">
        <v>24.89</v>
      </c>
      <c r="G3041" s="383">
        <v>3220.29</v>
      </c>
    </row>
    <row r="3042" spans="1:7" s="352" customFormat="1" x14ac:dyDescent="0.2">
      <c r="A3042" s="378" t="s">
        <v>6000</v>
      </c>
      <c r="B3042" s="379"/>
      <c r="C3042" s="378" t="s">
        <v>2009</v>
      </c>
      <c r="D3042" s="381" t="s">
        <v>6</v>
      </c>
      <c r="E3042" s="383">
        <v>414.32</v>
      </c>
      <c r="F3042" s="383">
        <v>39.82</v>
      </c>
      <c r="G3042" s="383">
        <v>454.14</v>
      </c>
    </row>
    <row r="3043" spans="1:7" s="352" customFormat="1" ht="25.5" x14ac:dyDescent="0.2">
      <c r="A3043" s="378" t="s">
        <v>6001</v>
      </c>
      <c r="B3043" s="379"/>
      <c r="C3043" s="378" t="s">
        <v>2010</v>
      </c>
      <c r="D3043" s="381" t="s">
        <v>6</v>
      </c>
      <c r="E3043" s="383">
        <v>693.01</v>
      </c>
      <c r="F3043" s="383">
        <v>39.82</v>
      </c>
      <c r="G3043" s="383">
        <v>732.83</v>
      </c>
    </row>
    <row r="3044" spans="1:7" s="352" customFormat="1" x14ac:dyDescent="0.2">
      <c r="A3044" s="378" t="s">
        <v>6002</v>
      </c>
      <c r="B3044" s="379"/>
      <c r="C3044" s="378" t="s">
        <v>2011</v>
      </c>
      <c r="D3044" s="381" t="s">
        <v>6</v>
      </c>
      <c r="E3044" s="383">
        <v>1205.22</v>
      </c>
      <c r="F3044" s="383">
        <v>24.89</v>
      </c>
      <c r="G3044" s="383">
        <v>1230.1099999999999</v>
      </c>
    </row>
    <row r="3045" spans="1:7" s="352" customFormat="1" x14ac:dyDescent="0.2">
      <c r="A3045" s="384" t="s">
        <v>6003</v>
      </c>
      <c r="B3045" s="385" t="s">
        <v>6004</v>
      </c>
      <c r="C3045" s="384"/>
      <c r="D3045" s="386"/>
      <c r="E3045" s="387"/>
      <c r="F3045" s="387"/>
      <c r="G3045" s="387"/>
    </row>
    <row r="3046" spans="1:7" s="352" customFormat="1" x14ac:dyDescent="0.2">
      <c r="A3046" s="378" t="s">
        <v>6005</v>
      </c>
      <c r="B3046" s="379"/>
      <c r="C3046" s="378" t="s">
        <v>6006</v>
      </c>
      <c r="D3046" s="381" t="s">
        <v>6</v>
      </c>
      <c r="E3046" s="383">
        <v>742.75</v>
      </c>
      <c r="F3046" s="383">
        <v>0</v>
      </c>
      <c r="G3046" s="383">
        <v>742.75</v>
      </c>
    </row>
    <row r="3047" spans="1:7" s="352" customFormat="1" x14ac:dyDescent="0.2">
      <c r="A3047" s="388" t="s">
        <v>6007</v>
      </c>
      <c r="B3047" s="388" t="s">
        <v>6008</v>
      </c>
      <c r="C3047" s="389"/>
      <c r="D3047" s="390"/>
      <c r="E3047" s="391"/>
      <c r="F3047" s="391"/>
      <c r="G3047" s="391"/>
    </row>
    <row r="3048" spans="1:7" s="352" customFormat="1" x14ac:dyDescent="0.2">
      <c r="A3048" s="369" t="s">
        <v>6009</v>
      </c>
      <c r="B3048" s="369" t="s">
        <v>7627</v>
      </c>
      <c r="C3048" s="370"/>
      <c r="D3048" s="392"/>
      <c r="E3048" s="393"/>
      <c r="F3048" s="393"/>
      <c r="G3048" s="393"/>
    </row>
    <row r="3049" spans="1:7" s="352" customFormat="1" ht="25.5" x14ac:dyDescent="0.2">
      <c r="A3049" s="378" t="s">
        <v>6010</v>
      </c>
      <c r="B3049" s="379"/>
      <c r="C3049" s="378" t="s">
        <v>2012</v>
      </c>
      <c r="D3049" s="381" t="s">
        <v>46</v>
      </c>
      <c r="E3049" s="383">
        <v>3.47</v>
      </c>
      <c r="F3049" s="383">
        <v>16.600000000000001</v>
      </c>
      <c r="G3049" s="383">
        <v>20.07</v>
      </c>
    </row>
    <row r="3050" spans="1:7" s="352" customFormat="1" ht="25.5" x14ac:dyDescent="0.2">
      <c r="A3050" s="378" t="s">
        <v>6011</v>
      </c>
      <c r="B3050" s="379"/>
      <c r="C3050" s="378" t="s">
        <v>2013</v>
      </c>
      <c r="D3050" s="381" t="s">
        <v>46</v>
      </c>
      <c r="E3050" s="383">
        <v>4.1900000000000004</v>
      </c>
      <c r="F3050" s="383">
        <v>16.600000000000001</v>
      </c>
      <c r="G3050" s="383">
        <v>20.79</v>
      </c>
    </row>
    <row r="3051" spans="1:7" s="352" customFormat="1" ht="25.5" x14ac:dyDescent="0.2">
      <c r="A3051" s="378" t="s">
        <v>6012</v>
      </c>
      <c r="B3051" s="379"/>
      <c r="C3051" s="378" t="s">
        <v>2014</v>
      </c>
      <c r="D3051" s="381" t="s">
        <v>46</v>
      </c>
      <c r="E3051" s="383">
        <v>9.58</v>
      </c>
      <c r="F3051" s="383">
        <v>16.600000000000001</v>
      </c>
      <c r="G3051" s="383">
        <v>26.18</v>
      </c>
    </row>
    <row r="3052" spans="1:7" s="352" customFormat="1" ht="25.5" x14ac:dyDescent="0.2">
      <c r="A3052" s="378" t="s">
        <v>6013</v>
      </c>
      <c r="B3052" s="379"/>
      <c r="C3052" s="378" t="s">
        <v>2015</v>
      </c>
      <c r="D3052" s="381" t="s">
        <v>46</v>
      </c>
      <c r="E3052" s="383">
        <v>12.99</v>
      </c>
      <c r="F3052" s="383">
        <v>16.600000000000001</v>
      </c>
      <c r="G3052" s="383">
        <v>29.59</v>
      </c>
    </row>
    <row r="3053" spans="1:7" s="352" customFormat="1" ht="25.5" x14ac:dyDescent="0.2">
      <c r="A3053" s="378" t="s">
        <v>6014</v>
      </c>
      <c r="B3053" s="379"/>
      <c r="C3053" s="378" t="s">
        <v>2016</v>
      </c>
      <c r="D3053" s="381" t="s">
        <v>46</v>
      </c>
      <c r="E3053" s="383">
        <v>14.08</v>
      </c>
      <c r="F3053" s="383">
        <v>19.91</v>
      </c>
      <c r="G3053" s="383">
        <v>33.99</v>
      </c>
    </row>
    <row r="3054" spans="1:7" s="352" customFormat="1" ht="25.5" x14ac:dyDescent="0.2">
      <c r="A3054" s="378" t="s">
        <v>6015</v>
      </c>
      <c r="B3054" s="379"/>
      <c r="C3054" s="378" t="s">
        <v>2017</v>
      </c>
      <c r="D3054" s="381" t="s">
        <v>46</v>
      </c>
      <c r="E3054" s="383">
        <v>25.1</v>
      </c>
      <c r="F3054" s="383">
        <v>23.23</v>
      </c>
      <c r="G3054" s="383">
        <v>48.33</v>
      </c>
    </row>
    <row r="3055" spans="1:7" ht="25.5" x14ac:dyDescent="0.2">
      <c r="A3055" s="378" t="s">
        <v>6016</v>
      </c>
      <c r="B3055" s="379"/>
      <c r="C3055" s="378" t="s">
        <v>2018</v>
      </c>
      <c r="D3055" s="381" t="s">
        <v>46</v>
      </c>
      <c r="E3055" s="383">
        <v>33.94</v>
      </c>
      <c r="F3055" s="383">
        <v>29.87</v>
      </c>
      <c r="G3055" s="383">
        <v>63.81</v>
      </c>
    </row>
    <row r="3056" spans="1:7" s="352" customFormat="1" ht="25.5" x14ac:dyDescent="0.2">
      <c r="A3056" s="378" t="s">
        <v>6017</v>
      </c>
      <c r="B3056" s="379"/>
      <c r="C3056" s="378" t="s">
        <v>2019</v>
      </c>
      <c r="D3056" s="381" t="s">
        <v>46</v>
      </c>
      <c r="E3056" s="383">
        <v>41.62</v>
      </c>
      <c r="F3056" s="383">
        <v>33.18</v>
      </c>
      <c r="G3056" s="383">
        <v>74.8</v>
      </c>
    </row>
    <row r="3057" spans="1:7" s="352" customFormat="1" ht="25.5" x14ac:dyDescent="0.2">
      <c r="A3057" s="378" t="s">
        <v>6018</v>
      </c>
      <c r="B3057" s="379"/>
      <c r="C3057" s="378" t="s">
        <v>2020</v>
      </c>
      <c r="D3057" s="381" t="s">
        <v>46</v>
      </c>
      <c r="E3057" s="383">
        <v>77.739999999999995</v>
      </c>
      <c r="F3057" s="383">
        <v>36.5</v>
      </c>
      <c r="G3057" s="383">
        <v>114.24</v>
      </c>
    </row>
    <row r="3058" spans="1:7" s="352" customFormat="1" x14ac:dyDescent="0.2">
      <c r="A3058" s="384" t="s">
        <v>6019</v>
      </c>
      <c r="B3058" s="385" t="s">
        <v>7628</v>
      </c>
      <c r="C3058" s="384"/>
      <c r="D3058" s="386"/>
      <c r="E3058" s="387"/>
      <c r="F3058" s="387"/>
      <c r="G3058" s="387"/>
    </row>
    <row r="3059" spans="1:7" s="352" customFormat="1" ht="38.25" x14ac:dyDescent="0.2">
      <c r="A3059" s="378" t="s">
        <v>6020</v>
      </c>
      <c r="B3059" s="379"/>
      <c r="C3059" s="378" t="s">
        <v>2021</v>
      </c>
      <c r="D3059" s="381" t="s">
        <v>46</v>
      </c>
      <c r="E3059" s="383">
        <v>7.14</v>
      </c>
      <c r="F3059" s="383">
        <v>16.600000000000001</v>
      </c>
      <c r="G3059" s="383">
        <v>23.74</v>
      </c>
    </row>
    <row r="3060" spans="1:7" s="352" customFormat="1" ht="38.25" x14ac:dyDescent="0.2">
      <c r="A3060" s="378" t="s">
        <v>6021</v>
      </c>
      <c r="B3060" s="379"/>
      <c r="C3060" s="378" t="s">
        <v>2022</v>
      </c>
      <c r="D3060" s="381" t="s">
        <v>46</v>
      </c>
      <c r="E3060" s="383">
        <v>9.8800000000000008</v>
      </c>
      <c r="F3060" s="383">
        <v>19.91</v>
      </c>
      <c r="G3060" s="383">
        <v>29.79</v>
      </c>
    </row>
    <row r="3061" spans="1:7" s="352" customFormat="1" ht="38.25" x14ac:dyDescent="0.2">
      <c r="A3061" s="378" t="s">
        <v>6022</v>
      </c>
      <c r="B3061" s="379"/>
      <c r="C3061" s="378" t="s">
        <v>2023</v>
      </c>
      <c r="D3061" s="381" t="s">
        <v>46</v>
      </c>
      <c r="E3061" s="383">
        <v>16.260000000000002</v>
      </c>
      <c r="F3061" s="383">
        <v>29.87</v>
      </c>
      <c r="G3061" s="383">
        <v>46.13</v>
      </c>
    </row>
    <row r="3062" spans="1:7" s="352" customFormat="1" ht="38.25" x14ac:dyDescent="0.2">
      <c r="A3062" s="378" t="s">
        <v>6023</v>
      </c>
      <c r="B3062" s="379"/>
      <c r="C3062" s="378" t="s">
        <v>2024</v>
      </c>
      <c r="D3062" s="381" t="s">
        <v>46</v>
      </c>
      <c r="E3062" s="383">
        <v>15.44</v>
      </c>
      <c r="F3062" s="383">
        <v>36.5</v>
      </c>
      <c r="G3062" s="383">
        <v>51.94</v>
      </c>
    </row>
    <row r="3063" spans="1:7" s="352" customFormat="1" x14ac:dyDescent="0.2">
      <c r="A3063" s="384" t="s">
        <v>6024</v>
      </c>
      <c r="B3063" s="385" t="s">
        <v>7629</v>
      </c>
      <c r="C3063" s="384"/>
      <c r="D3063" s="386"/>
      <c r="E3063" s="387"/>
      <c r="F3063" s="387"/>
      <c r="G3063" s="387"/>
    </row>
    <row r="3064" spans="1:7" s="352" customFormat="1" ht="38.25" x14ac:dyDescent="0.2">
      <c r="A3064" s="378" t="s">
        <v>6025</v>
      </c>
      <c r="B3064" s="379"/>
      <c r="C3064" s="378" t="s">
        <v>2029</v>
      </c>
      <c r="D3064" s="381" t="s">
        <v>46</v>
      </c>
      <c r="E3064" s="383">
        <v>15.55</v>
      </c>
      <c r="F3064" s="383">
        <v>19.91</v>
      </c>
      <c r="G3064" s="383">
        <v>35.46</v>
      </c>
    </row>
    <row r="3065" spans="1:7" s="352" customFormat="1" ht="38.25" x14ac:dyDescent="0.2">
      <c r="A3065" s="378" t="s">
        <v>6026</v>
      </c>
      <c r="B3065" s="379"/>
      <c r="C3065" s="378" t="s">
        <v>2025</v>
      </c>
      <c r="D3065" s="381" t="s">
        <v>46</v>
      </c>
      <c r="E3065" s="383">
        <v>21.47</v>
      </c>
      <c r="F3065" s="383">
        <v>29.87</v>
      </c>
      <c r="G3065" s="383">
        <v>51.34</v>
      </c>
    </row>
    <row r="3066" spans="1:7" s="352" customFormat="1" ht="38.25" x14ac:dyDescent="0.2">
      <c r="A3066" s="378" t="s">
        <v>6027</v>
      </c>
      <c r="B3066" s="379"/>
      <c r="C3066" s="378" t="s">
        <v>2026</v>
      </c>
      <c r="D3066" s="381" t="s">
        <v>46</v>
      </c>
      <c r="E3066" s="383">
        <v>30.86</v>
      </c>
      <c r="F3066" s="383">
        <v>36.5</v>
      </c>
      <c r="G3066" s="383">
        <v>67.36</v>
      </c>
    </row>
    <row r="3067" spans="1:7" s="352" customFormat="1" ht="38.25" x14ac:dyDescent="0.2">
      <c r="A3067" s="378" t="s">
        <v>6028</v>
      </c>
      <c r="B3067" s="379"/>
      <c r="C3067" s="378" t="s">
        <v>2027</v>
      </c>
      <c r="D3067" s="381" t="s">
        <v>46</v>
      </c>
      <c r="E3067" s="383">
        <v>68.94</v>
      </c>
      <c r="F3067" s="383">
        <v>36.5</v>
      </c>
      <c r="G3067" s="383">
        <v>105.44</v>
      </c>
    </row>
    <row r="3068" spans="1:7" s="352" customFormat="1" ht="38.25" x14ac:dyDescent="0.2">
      <c r="A3068" s="378" t="s">
        <v>6029</v>
      </c>
      <c r="B3068" s="379"/>
      <c r="C3068" s="378" t="s">
        <v>2028</v>
      </c>
      <c r="D3068" s="381" t="s">
        <v>46</v>
      </c>
      <c r="E3068" s="383">
        <v>12.87</v>
      </c>
      <c r="F3068" s="383">
        <v>16.600000000000001</v>
      </c>
      <c r="G3068" s="383">
        <v>29.47</v>
      </c>
    </row>
    <row r="3069" spans="1:7" s="352" customFormat="1" x14ac:dyDescent="0.2">
      <c r="A3069" s="384" t="s">
        <v>6030</v>
      </c>
      <c r="B3069" s="385" t="s">
        <v>7630</v>
      </c>
      <c r="C3069" s="384"/>
      <c r="D3069" s="386"/>
      <c r="E3069" s="387"/>
      <c r="F3069" s="387"/>
      <c r="G3069" s="387"/>
    </row>
    <row r="3070" spans="1:7" s="352" customFormat="1" ht="25.5" x14ac:dyDescent="0.2">
      <c r="A3070" s="378" t="s">
        <v>6031</v>
      </c>
      <c r="B3070" s="379"/>
      <c r="C3070" s="378" t="s">
        <v>2030</v>
      </c>
      <c r="D3070" s="381" t="s">
        <v>46</v>
      </c>
      <c r="E3070" s="383">
        <v>12.52</v>
      </c>
      <c r="F3070" s="383">
        <v>11.67</v>
      </c>
      <c r="G3070" s="383">
        <v>24.19</v>
      </c>
    </row>
    <row r="3071" spans="1:7" s="352" customFormat="1" ht="25.5" x14ac:dyDescent="0.2">
      <c r="A3071" s="378" t="s">
        <v>6032</v>
      </c>
      <c r="B3071" s="379"/>
      <c r="C3071" s="378" t="s">
        <v>2031</v>
      </c>
      <c r="D3071" s="381" t="s">
        <v>46</v>
      </c>
      <c r="E3071" s="383">
        <v>26.08</v>
      </c>
      <c r="F3071" s="383">
        <v>11.67</v>
      </c>
      <c r="G3071" s="383">
        <v>37.75</v>
      </c>
    </row>
    <row r="3072" spans="1:7" s="352" customFormat="1" ht="25.5" x14ac:dyDescent="0.2">
      <c r="A3072" s="378" t="s">
        <v>6033</v>
      </c>
      <c r="B3072" s="379"/>
      <c r="C3072" s="378" t="s">
        <v>2032</v>
      </c>
      <c r="D3072" s="381" t="s">
        <v>46</v>
      </c>
      <c r="E3072" s="383">
        <v>47.34</v>
      </c>
      <c r="F3072" s="383">
        <v>11.67</v>
      </c>
      <c r="G3072" s="383">
        <v>59.01</v>
      </c>
    </row>
    <row r="3073" spans="1:7" s="352" customFormat="1" ht="25.5" x14ac:dyDescent="0.2">
      <c r="A3073" s="378" t="s">
        <v>6034</v>
      </c>
      <c r="B3073" s="379"/>
      <c r="C3073" s="378" t="s">
        <v>2033</v>
      </c>
      <c r="D3073" s="381" t="s">
        <v>46</v>
      </c>
      <c r="E3073" s="383">
        <v>58.67</v>
      </c>
      <c r="F3073" s="383">
        <v>11.67</v>
      </c>
      <c r="G3073" s="383">
        <v>70.34</v>
      </c>
    </row>
    <row r="3074" spans="1:7" s="352" customFormat="1" ht="25.5" x14ac:dyDescent="0.2">
      <c r="A3074" s="378" t="s">
        <v>6035</v>
      </c>
      <c r="B3074" s="379"/>
      <c r="C3074" s="378" t="s">
        <v>2034</v>
      </c>
      <c r="D3074" s="381" t="s">
        <v>46</v>
      </c>
      <c r="E3074" s="383">
        <v>123.6</v>
      </c>
      <c r="F3074" s="383">
        <v>11.67</v>
      </c>
      <c r="G3074" s="383">
        <v>135.27000000000001</v>
      </c>
    </row>
    <row r="3075" spans="1:7" s="352" customFormat="1" ht="25.5" x14ac:dyDescent="0.2">
      <c r="A3075" s="378" t="s">
        <v>6036</v>
      </c>
      <c r="B3075" s="379"/>
      <c r="C3075" s="378" t="s">
        <v>2035</v>
      </c>
      <c r="D3075" s="381" t="s">
        <v>46</v>
      </c>
      <c r="E3075" s="383">
        <v>188.38</v>
      </c>
      <c r="F3075" s="383">
        <v>23.35</v>
      </c>
      <c r="G3075" s="383">
        <v>211.73</v>
      </c>
    </row>
    <row r="3076" spans="1:7" s="352" customFormat="1" ht="25.5" x14ac:dyDescent="0.2">
      <c r="A3076" s="378" t="s">
        <v>6037</v>
      </c>
      <c r="B3076" s="379"/>
      <c r="C3076" s="378" t="s">
        <v>2036</v>
      </c>
      <c r="D3076" s="381" t="s">
        <v>46</v>
      </c>
      <c r="E3076" s="383">
        <v>305.7</v>
      </c>
      <c r="F3076" s="383">
        <v>23.35</v>
      </c>
      <c r="G3076" s="383">
        <v>329.05</v>
      </c>
    </row>
    <row r="3077" spans="1:7" s="352" customFormat="1" ht="25.5" x14ac:dyDescent="0.2">
      <c r="A3077" s="378" t="s">
        <v>6038</v>
      </c>
      <c r="B3077" s="379"/>
      <c r="C3077" s="378" t="s">
        <v>2037</v>
      </c>
      <c r="D3077" s="381" t="s">
        <v>46</v>
      </c>
      <c r="E3077" s="383">
        <v>411.25</v>
      </c>
      <c r="F3077" s="383">
        <v>23.35</v>
      </c>
      <c r="G3077" s="383">
        <v>434.6</v>
      </c>
    </row>
    <row r="3078" spans="1:7" s="352" customFormat="1" x14ac:dyDescent="0.2">
      <c r="A3078" s="384" t="s">
        <v>6039</v>
      </c>
      <c r="B3078" s="385" t="s">
        <v>7631</v>
      </c>
      <c r="C3078" s="384"/>
      <c r="D3078" s="386"/>
      <c r="E3078" s="387"/>
      <c r="F3078" s="387"/>
      <c r="G3078" s="387"/>
    </row>
    <row r="3079" spans="1:7" s="352" customFormat="1" ht="25.5" x14ac:dyDescent="0.2">
      <c r="A3079" s="378" t="s">
        <v>6040</v>
      </c>
      <c r="B3079" s="379"/>
      <c r="C3079" s="378" t="s">
        <v>6041</v>
      </c>
      <c r="D3079" s="381" t="s">
        <v>46</v>
      </c>
      <c r="E3079" s="383">
        <v>16.07</v>
      </c>
      <c r="F3079" s="383">
        <v>11.67</v>
      </c>
      <c r="G3079" s="383">
        <v>27.74</v>
      </c>
    </row>
    <row r="3080" spans="1:7" s="352" customFormat="1" ht="25.5" x14ac:dyDescent="0.2">
      <c r="A3080" s="378" t="s">
        <v>6042</v>
      </c>
      <c r="B3080" s="379"/>
      <c r="C3080" s="378" t="s">
        <v>6043</v>
      </c>
      <c r="D3080" s="381" t="s">
        <v>46</v>
      </c>
      <c r="E3080" s="383">
        <v>34.479999999999997</v>
      </c>
      <c r="F3080" s="383">
        <v>11.67</v>
      </c>
      <c r="G3080" s="383">
        <v>46.15</v>
      </c>
    </row>
    <row r="3081" spans="1:7" ht="25.5" x14ac:dyDescent="0.2">
      <c r="A3081" s="378" t="s">
        <v>6044</v>
      </c>
      <c r="B3081" s="379"/>
      <c r="C3081" s="378" t="s">
        <v>6045</v>
      </c>
      <c r="D3081" s="381" t="s">
        <v>46</v>
      </c>
      <c r="E3081" s="383">
        <v>55.7</v>
      </c>
      <c r="F3081" s="383">
        <v>23.35</v>
      </c>
      <c r="G3081" s="383">
        <v>79.05</v>
      </c>
    </row>
    <row r="3082" spans="1:7" ht="25.5" x14ac:dyDescent="0.2">
      <c r="A3082" s="378" t="s">
        <v>6046</v>
      </c>
      <c r="B3082" s="379"/>
      <c r="C3082" s="378" t="s">
        <v>6047</v>
      </c>
      <c r="D3082" s="381" t="s">
        <v>46</v>
      </c>
      <c r="E3082" s="383">
        <v>90.26</v>
      </c>
      <c r="F3082" s="383">
        <v>23.35</v>
      </c>
      <c r="G3082" s="383">
        <v>113.61</v>
      </c>
    </row>
    <row r="3083" spans="1:7" s="352" customFormat="1" ht="25.5" x14ac:dyDescent="0.2">
      <c r="A3083" s="378" t="s">
        <v>6048</v>
      </c>
      <c r="B3083" s="379"/>
      <c r="C3083" s="378" t="s">
        <v>6049</v>
      </c>
      <c r="D3083" s="381" t="s">
        <v>46</v>
      </c>
      <c r="E3083" s="383">
        <v>147.44</v>
      </c>
      <c r="F3083" s="383">
        <v>23.35</v>
      </c>
      <c r="G3083" s="383">
        <v>170.79</v>
      </c>
    </row>
    <row r="3084" spans="1:7" s="352" customFormat="1" ht="25.5" x14ac:dyDescent="0.2">
      <c r="A3084" s="378" t="s">
        <v>6050</v>
      </c>
      <c r="B3084" s="379"/>
      <c r="C3084" s="378" t="s">
        <v>6051</v>
      </c>
      <c r="D3084" s="381" t="s">
        <v>46</v>
      </c>
      <c r="E3084" s="383">
        <v>255.01</v>
      </c>
      <c r="F3084" s="383">
        <v>23.35</v>
      </c>
      <c r="G3084" s="383">
        <v>278.36</v>
      </c>
    </row>
    <row r="3085" spans="1:7" s="352" customFormat="1" x14ac:dyDescent="0.2">
      <c r="A3085" s="384" t="s">
        <v>6052</v>
      </c>
      <c r="B3085" s="385" t="s">
        <v>7632</v>
      </c>
      <c r="C3085" s="384"/>
      <c r="D3085" s="386"/>
      <c r="E3085" s="387"/>
      <c r="F3085" s="387"/>
      <c r="G3085" s="387"/>
    </row>
    <row r="3086" spans="1:7" s="352" customFormat="1" ht="25.5" x14ac:dyDescent="0.2">
      <c r="A3086" s="378" t="s">
        <v>6053</v>
      </c>
      <c r="B3086" s="379"/>
      <c r="C3086" s="378" t="s">
        <v>7633</v>
      </c>
      <c r="D3086" s="381" t="s">
        <v>46</v>
      </c>
      <c r="E3086" s="383">
        <v>21.17</v>
      </c>
      <c r="F3086" s="383">
        <v>33.18</v>
      </c>
      <c r="G3086" s="383">
        <v>54.35</v>
      </c>
    </row>
    <row r="3087" spans="1:7" s="352" customFormat="1" ht="25.5" x14ac:dyDescent="0.2">
      <c r="A3087" s="378" t="s">
        <v>6054</v>
      </c>
      <c r="B3087" s="379"/>
      <c r="C3087" s="378" t="s">
        <v>7634</v>
      </c>
      <c r="D3087" s="381" t="s">
        <v>46</v>
      </c>
      <c r="E3087" s="383">
        <v>25.14</v>
      </c>
      <c r="F3087" s="383">
        <v>36.5</v>
      </c>
      <c r="G3087" s="383">
        <v>61.64</v>
      </c>
    </row>
    <row r="3088" spans="1:7" s="352" customFormat="1" x14ac:dyDescent="0.2">
      <c r="A3088" s="378" t="s">
        <v>6055</v>
      </c>
      <c r="B3088" s="379"/>
      <c r="C3088" s="378" t="s">
        <v>7635</v>
      </c>
      <c r="D3088" s="381" t="s">
        <v>46</v>
      </c>
      <c r="E3088" s="383">
        <v>34</v>
      </c>
      <c r="F3088" s="383">
        <v>43.14</v>
      </c>
      <c r="G3088" s="383">
        <v>77.14</v>
      </c>
    </row>
    <row r="3089" spans="1:7" ht="25.5" x14ac:dyDescent="0.2">
      <c r="A3089" s="378" t="s">
        <v>6056</v>
      </c>
      <c r="B3089" s="379"/>
      <c r="C3089" s="378" t="s">
        <v>7636</v>
      </c>
      <c r="D3089" s="381" t="s">
        <v>46</v>
      </c>
      <c r="E3089" s="383">
        <v>43.66</v>
      </c>
      <c r="F3089" s="383">
        <v>46.45</v>
      </c>
      <c r="G3089" s="383">
        <v>90.11</v>
      </c>
    </row>
    <row r="3090" spans="1:7" s="352" customFormat="1" ht="25.5" x14ac:dyDescent="0.2">
      <c r="A3090" s="378" t="s">
        <v>6057</v>
      </c>
      <c r="B3090" s="379"/>
      <c r="C3090" s="378" t="s">
        <v>7637</v>
      </c>
      <c r="D3090" s="381" t="s">
        <v>46</v>
      </c>
      <c r="E3090" s="383">
        <v>47.39</v>
      </c>
      <c r="F3090" s="383">
        <v>53.09</v>
      </c>
      <c r="G3090" s="383">
        <v>100.48</v>
      </c>
    </row>
    <row r="3091" spans="1:7" s="352" customFormat="1" x14ac:dyDescent="0.2">
      <c r="A3091" s="378" t="s">
        <v>6058</v>
      </c>
      <c r="B3091" s="379"/>
      <c r="C3091" s="378" t="s">
        <v>7638</v>
      </c>
      <c r="D3091" s="381" t="s">
        <v>46</v>
      </c>
      <c r="E3091" s="383">
        <v>65.010000000000005</v>
      </c>
      <c r="F3091" s="383">
        <v>59.72</v>
      </c>
      <c r="G3091" s="383">
        <v>124.73</v>
      </c>
    </row>
    <row r="3092" spans="1:7" s="352" customFormat="1" ht="25.5" x14ac:dyDescent="0.2">
      <c r="A3092" s="378" t="s">
        <v>6059</v>
      </c>
      <c r="B3092" s="379"/>
      <c r="C3092" s="378" t="s">
        <v>7639</v>
      </c>
      <c r="D3092" s="381" t="s">
        <v>46</v>
      </c>
      <c r="E3092" s="383">
        <v>84.63</v>
      </c>
      <c r="F3092" s="383">
        <v>66.36</v>
      </c>
      <c r="G3092" s="383">
        <v>150.99</v>
      </c>
    </row>
    <row r="3093" spans="1:7" s="352" customFormat="1" x14ac:dyDescent="0.2">
      <c r="A3093" s="378" t="s">
        <v>6060</v>
      </c>
      <c r="B3093" s="379"/>
      <c r="C3093" s="378" t="s">
        <v>7640</v>
      </c>
      <c r="D3093" s="381" t="s">
        <v>46</v>
      </c>
      <c r="E3093" s="383">
        <v>96.65</v>
      </c>
      <c r="F3093" s="383">
        <v>74.66</v>
      </c>
      <c r="G3093" s="383">
        <v>171.31</v>
      </c>
    </row>
    <row r="3094" spans="1:7" s="352" customFormat="1" x14ac:dyDescent="0.2">
      <c r="A3094" s="378" t="s">
        <v>6061</v>
      </c>
      <c r="B3094" s="379"/>
      <c r="C3094" s="378" t="s">
        <v>7641</v>
      </c>
      <c r="D3094" s="381" t="s">
        <v>46</v>
      </c>
      <c r="E3094" s="383">
        <v>140.41999999999999</v>
      </c>
      <c r="F3094" s="383">
        <v>82.96</v>
      </c>
      <c r="G3094" s="383">
        <v>223.38</v>
      </c>
    </row>
    <row r="3095" spans="1:7" x14ac:dyDescent="0.2">
      <c r="A3095" s="378" t="s">
        <v>6062</v>
      </c>
      <c r="B3095" s="379"/>
      <c r="C3095" s="378" t="s">
        <v>7642</v>
      </c>
      <c r="D3095" s="381" t="s">
        <v>46</v>
      </c>
      <c r="E3095" s="383">
        <v>238.03</v>
      </c>
      <c r="F3095" s="383">
        <v>91.25</v>
      </c>
      <c r="G3095" s="383">
        <v>329.28</v>
      </c>
    </row>
    <row r="3096" spans="1:7" s="352" customFormat="1" x14ac:dyDescent="0.2">
      <c r="A3096" s="384" t="s">
        <v>6063</v>
      </c>
      <c r="B3096" s="385" t="s">
        <v>7643</v>
      </c>
      <c r="C3096" s="384"/>
      <c r="D3096" s="386"/>
      <c r="E3096" s="387"/>
      <c r="F3096" s="387"/>
      <c r="G3096" s="387"/>
    </row>
    <row r="3097" spans="1:7" s="352" customFormat="1" ht="25.5" x14ac:dyDescent="0.2">
      <c r="A3097" s="378" t="s">
        <v>6064</v>
      </c>
      <c r="B3097" s="379"/>
      <c r="C3097" s="378" t="s">
        <v>7644</v>
      </c>
      <c r="D3097" s="381" t="s">
        <v>46</v>
      </c>
      <c r="E3097" s="383">
        <v>32.26</v>
      </c>
      <c r="F3097" s="383">
        <v>33.18</v>
      </c>
      <c r="G3097" s="383">
        <v>65.44</v>
      </c>
    </row>
    <row r="3098" spans="1:7" s="352" customFormat="1" ht="25.5" x14ac:dyDescent="0.2">
      <c r="A3098" s="378" t="s">
        <v>6065</v>
      </c>
      <c r="B3098" s="379"/>
      <c r="C3098" s="378" t="s">
        <v>7645</v>
      </c>
      <c r="D3098" s="381" t="s">
        <v>46</v>
      </c>
      <c r="E3098" s="383">
        <v>39.25</v>
      </c>
      <c r="F3098" s="383">
        <v>36.5</v>
      </c>
      <c r="G3098" s="383">
        <v>75.75</v>
      </c>
    </row>
    <row r="3099" spans="1:7" s="352" customFormat="1" ht="25.5" x14ac:dyDescent="0.2">
      <c r="A3099" s="378" t="s">
        <v>6066</v>
      </c>
      <c r="B3099" s="379"/>
      <c r="C3099" s="378" t="s">
        <v>7646</v>
      </c>
      <c r="D3099" s="381" t="s">
        <v>46</v>
      </c>
      <c r="E3099" s="383">
        <v>45.17</v>
      </c>
      <c r="F3099" s="383">
        <v>43.14</v>
      </c>
      <c r="G3099" s="383">
        <v>88.31</v>
      </c>
    </row>
    <row r="3100" spans="1:7" s="352" customFormat="1" ht="25.5" x14ac:dyDescent="0.2">
      <c r="A3100" s="378" t="s">
        <v>6067</v>
      </c>
      <c r="B3100" s="379"/>
      <c r="C3100" s="378" t="s">
        <v>7647</v>
      </c>
      <c r="D3100" s="381" t="s">
        <v>46</v>
      </c>
      <c r="E3100" s="383">
        <v>58.61</v>
      </c>
      <c r="F3100" s="383">
        <v>46.45</v>
      </c>
      <c r="G3100" s="383">
        <v>105.06</v>
      </c>
    </row>
    <row r="3101" spans="1:7" s="352" customFormat="1" ht="25.5" x14ac:dyDescent="0.2">
      <c r="A3101" s="378" t="s">
        <v>6068</v>
      </c>
      <c r="B3101" s="379"/>
      <c r="C3101" s="378" t="s">
        <v>7648</v>
      </c>
      <c r="D3101" s="381" t="s">
        <v>46</v>
      </c>
      <c r="E3101" s="383">
        <v>64.59</v>
      </c>
      <c r="F3101" s="383">
        <v>53.09</v>
      </c>
      <c r="G3101" s="383">
        <v>117.68</v>
      </c>
    </row>
    <row r="3102" spans="1:7" s="352" customFormat="1" ht="25.5" x14ac:dyDescent="0.2">
      <c r="A3102" s="378" t="s">
        <v>6069</v>
      </c>
      <c r="B3102" s="379"/>
      <c r="C3102" s="378" t="s">
        <v>7649</v>
      </c>
      <c r="D3102" s="381" t="s">
        <v>46</v>
      </c>
      <c r="E3102" s="383">
        <v>80.97</v>
      </c>
      <c r="F3102" s="383">
        <v>59.72</v>
      </c>
      <c r="G3102" s="383">
        <v>140.69</v>
      </c>
    </row>
    <row r="3103" spans="1:7" s="352" customFormat="1" ht="25.5" x14ac:dyDescent="0.2">
      <c r="A3103" s="378" t="s">
        <v>6070</v>
      </c>
      <c r="B3103" s="379"/>
      <c r="C3103" s="378" t="s">
        <v>7650</v>
      </c>
      <c r="D3103" s="381" t="s">
        <v>46</v>
      </c>
      <c r="E3103" s="383">
        <v>129.9</v>
      </c>
      <c r="F3103" s="383">
        <v>66.36</v>
      </c>
      <c r="G3103" s="383">
        <v>196.26</v>
      </c>
    </row>
    <row r="3104" spans="1:7" ht="25.5" x14ac:dyDescent="0.2">
      <c r="A3104" s="378" t="s">
        <v>6071</v>
      </c>
      <c r="B3104" s="379"/>
      <c r="C3104" s="378" t="s">
        <v>7651</v>
      </c>
      <c r="D3104" s="381" t="s">
        <v>46</v>
      </c>
      <c r="E3104" s="383">
        <v>157.27000000000001</v>
      </c>
      <c r="F3104" s="383">
        <v>74.66</v>
      </c>
      <c r="G3104" s="383">
        <v>231.93</v>
      </c>
    </row>
    <row r="3105" spans="1:7" s="352" customFormat="1" ht="25.5" x14ac:dyDescent="0.2">
      <c r="A3105" s="378" t="s">
        <v>6072</v>
      </c>
      <c r="B3105" s="379"/>
      <c r="C3105" s="378" t="s">
        <v>7652</v>
      </c>
      <c r="D3105" s="381" t="s">
        <v>46</v>
      </c>
      <c r="E3105" s="383">
        <v>218.81</v>
      </c>
      <c r="F3105" s="383">
        <v>82.96</v>
      </c>
      <c r="G3105" s="383">
        <v>301.77</v>
      </c>
    </row>
    <row r="3106" spans="1:7" ht="25.5" x14ac:dyDescent="0.2">
      <c r="A3106" s="378" t="s">
        <v>6073</v>
      </c>
      <c r="B3106" s="379"/>
      <c r="C3106" s="378" t="s">
        <v>7653</v>
      </c>
      <c r="D3106" s="381" t="s">
        <v>46</v>
      </c>
      <c r="E3106" s="383">
        <v>380.92</v>
      </c>
      <c r="F3106" s="383">
        <v>91.25</v>
      </c>
      <c r="G3106" s="383">
        <v>472.17</v>
      </c>
    </row>
    <row r="3107" spans="1:7" x14ac:dyDescent="0.2">
      <c r="A3107" s="384" t="s">
        <v>6074</v>
      </c>
      <c r="B3107" s="385" t="s">
        <v>2038</v>
      </c>
      <c r="C3107" s="384"/>
      <c r="D3107" s="386"/>
      <c r="E3107" s="387"/>
      <c r="F3107" s="387"/>
      <c r="G3107" s="387"/>
    </row>
    <row r="3108" spans="1:7" s="352" customFormat="1" ht="25.5" x14ac:dyDescent="0.2">
      <c r="A3108" s="378" t="s">
        <v>6075</v>
      </c>
      <c r="B3108" s="379"/>
      <c r="C3108" s="378" t="s">
        <v>2039</v>
      </c>
      <c r="D3108" s="381" t="s">
        <v>6</v>
      </c>
      <c r="E3108" s="383">
        <v>44.86</v>
      </c>
      <c r="F3108" s="383">
        <v>9.9600000000000009</v>
      </c>
      <c r="G3108" s="383">
        <v>54.82</v>
      </c>
    </row>
    <row r="3109" spans="1:7" s="352" customFormat="1" ht="25.5" x14ac:dyDescent="0.2">
      <c r="A3109" s="378" t="s">
        <v>6076</v>
      </c>
      <c r="B3109" s="379"/>
      <c r="C3109" s="378" t="s">
        <v>2040</v>
      </c>
      <c r="D3109" s="381" t="s">
        <v>6</v>
      </c>
      <c r="E3109" s="383">
        <v>59.93</v>
      </c>
      <c r="F3109" s="383">
        <v>9.9600000000000009</v>
      </c>
      <c r="G3109" s="383">
        <v>69.89</v>
      </c>
    </row>
    <row r="3110" spans="1:7" s="352" customFormat="1" ht="25.5" x14ac:dyDescent="0.2">
      <c r="A3110" s="378" t="s">
        <v>6077</v>
      </c>
      <c r="B3110" s="379"/>
      <c r="C3110" s="378" t="s">
        <v>2041</v>
      </c>
      <c r="D3110" s="381" t="s">
        <v>6</v>
      </c>
      <c r="E3110" s="383">
        <v>73.209999999999994</v>
      </c>
      <c r="F3110" s="383">
        <v>13.27</v>
      </c>
      <c r="G3110" s="383">
        <v>86.48</v>
      </c>
    </row>
    <row r="3111" spans="1:7" s="352" customFormat="1" ht="25.5" x14ac:dyDescent="0.2">
      <c r="A3111" s="378" t="s">
        <v>6078</v>
      </c>
      <c r="B3111" s="379"/>
      <c r="C3111" s="378" t="s">
        <v>2042</v>
      </c>
      <c r="D3111" s="381" t="s">
        <v>6</v>
      </c>
      <c r="E3111" s="383">
        <v>123.62</v>
      </c>
      <c r="F3111" s="383">
        <v>13.27</v>
      </c>
      <c r="G3111" s="383">
        <v>136.88999999999999</v>
      </c>
    </row>
    <row r="3112" spans="1:7" s="352" customFormat="1" ht="25.5" x14ac:dyDescent="0.2">
      <c r="A3112" s="378" t="s">
        <v>6079</v>
      </c>
      <c r="B3112" s="379"/>
      <c r="C3112" s="378" t="s">
        <v>2043</v>
      </c>
      <c r="D3112" s="381" t="s">
        <v>6</v>
      </c>
      <c r="E3112" s="383">
        <v>61.09</v>
      </c>
      <c r="F3112" s="383">
        <v>9.9600000000000009</v>
      </c>
      <c r="G3112" s="383">
        <v>71.05</v>
      </c>
    </row>
    <row r="3113" spans="1:7" s="352" customFormat="1" ht="25.5" x14ac:dyDescent="0.2">
      <c r="A3113" s="378" t="s">
        <v>6080</v>
      </c>
      <c r="B3113" s="379"/>
      <c r="C3113" s="378" t="s">
        <v>2044</v>
      </c>
      <c r="D3113" s="381" t="s">
        <v>6</v>
      </c>
      <c r="E3113" s="383">
        <v>78.36</v>
      </c>
      <c r="F3113" s="383">
        <v>9.9600000000000009</v>
      </c>
      <c r="G3113" s="383">
        <v>88.32</v>
      </c>
    </row>
    <row r="3114" spans="1:7" s="352" customFormat="1" ht="25.5" x14ac:dyDescent="0.2">
      <c r="A3114" s="378" t="s">
        <v>6081</v>
      </c>
      <c r="B3114" s="379"/>
      <c r="C3114" s="378" t="s">
        <v>2045</v>
      </c>
      <c r="D3114" s="381" t="s">
        <v>6</v>
      </c>
      <c r="E3114" s="383">
        <v>107.65</v>
      </c>
      <c r="F3114" s="383">
        <v>13.27</v>
      </c>
      <c r="G3114" s="383">
        <v>120.92</v>
      </c>
    </row>
    <row r="3115" spans="1:7" s="352" customFormat="1" ht="25.5" x14ac:dyDescent="0.2">
      <c r="A3115" s="378" t="s">
        <v>6082</v>
      </c>
      <c r="B3115" s="379"/>
      <c r="C3115" s="378" t="s">
        <v>2046</v>
      </c>
      <c r="D3115" s="381" t="s">
        <v>6</v>
      </c>
      <c r="E3115" s="383">
        <v>182.01</v>
      </c>
      <c r="F3115" s="383">
        <v>13.27</v>
      </c>
      <c r="G3115" s="383">
        <v>195.28</v>
      </c>
    </row>
    <row r="3116" spans="1:7" s="352" customFormat="1" ht="25.5" x14ac:dyDescent="0.2">
      <c r="A3116" s="378" t="s">
        <v>6083</v>
      </c>
      <c r="B3116" s="379"/>
      <c r="C3116" s="378" t="s">
        <v>2047</v>
      </c>
      <c r="D3116" s="381" t="s">
        <v>6</v>
      </c>
      <c r="E3116" s="383">
        <v>41.09</v>
      </c>
      <c r="F3116" s="383">
        <v>9.9600000000000009</v>
      </c>
      <c r="G3116" s="383">
        <v>51.05</v>
      </c>
    </row>
    <row r="3117" spans="1:7" ht="25.5" x14ac:dyDescent="0.2">
      <c r="A3117" s="378" t="s">
        <v>6084</v>
      </c>
      <c r="B3117" s="379"/>
      <c r="C3117" s="378" t="s">
        <v>2048</v>
      </c>
      <c r="D3117" s="381" t="s">
        <v>6</v>
      </c>
      <c r="E3117" s="383">
        <v>50.35</v>
      </c>
      <c r="F3117" s="383">
        <v>9.9600000000000009</v>
      </c>
      <c r="G3117" s="383">
        <v>60.31</v>
      </c>
    </row>
    <row r="3118" spans="1:7" s="352" customFormat="1" ht="25.5" x14ac:dyDescent="0.2">
      <c r="A3118" s="378" t="s">
        <v>6085</v>
      </c>
      <c r="B3118" s="379"/>
      <c r="C3118" s="378" t="s">
        <v>2049</v>
      </c>
      <c r="D3118" s="381" t="s">
        <v>6</v>
      </c>
      <c r="E3118" s="383">
        <v>56.39</v>
      </c>
      <c r="F3118" s="383">
        <v>13.27</v>
      </c>
      <c r="G3118" s="383">
        <v>69.66</v>
      </c>
    </row>
    <row r="3119" spans="1:7" s="352" customFormat="1" ht="25.5" x14ac:dyDescent="0.2">
      <c r="A3119" s="378" t="s">
        <v>6086</v>
      </c>
      <c r="B3119" s="379"/>
      <c r="C3119" s="378" t="s">
        <v>2050</v>
      </c>
      <c r="D3119" s="381" t="s">
        <v>6</v>
      </c>
      <c r="E3119" s="383">
        <v>83.68</v>
      </c>
      <c r="F3119" s="383">
        <v>13.27</v>
      </c>
      <c r="G3119" s="383">
        <v>96.95</v>
      </c>
    </row>
    <row r="3120" spans="1:7" s="352" customFormat="1" ht="25.5" x14ac:dyDescent="0.2">
      <c r="A3120" s="378" t="s">
        <v>6087</v>
      </c>
      <c r="B3120" s="379"/>
      <c r="C3120" s="378" t="s">
        <v>2051</v>
      </c>
      <c r="D3120" s="381" t="s">
        <v>6</v>
      </c>
      <c r="E3120" s="383">
        <v>31.95</v>
      </c>
      <c r="F3120" s="383">
        <v>9.9600000000000009</v>
      </c>
      <c r="G3120" s="383">
        <v>41.91</v>
      </c>
    </row>
    <row r="3121" spans="1:7" s="352" customFormat="1" ht="25.5" x14ac:dyDescent="0.2">
      <c r="A3121" s="378" t="s">
        <v>6088</v>
      </c>
      <c r="B3121" s="379"/>
      <c r="C3121" s="378" t="s">
        <v>2052</v>
      </c>
      <c r="D3121" s="381" t="s">
        <v>6</v>
      </c>
      <c r="E3121" s="383">
        <v>39.46</v>
      </c>
      <c r="F3121" s="383">
        <v>13.27</v>
      </c>
      <c r="G3121" s="383">
        <v>52.73</v>
      </c>
    </row>
    <row r="3122" spans="1:7" ht="25.5" x14ac:dyDescent="0.2">
      <c r="A3122" s="378" t="s">
        <v>6089</v>
      </c>
      <c r="B3122" s="379"/>
      <c r="C3122" s="378" t="s">
        <v>2053</v>
      </c>
      <c r="D3122" s="381" t="s">
        <v>6</v>
      </c>
      <c r="E3122" s="383">
        <v>69.45</v>
      </c>
      <c r="F3122" s="383">
        <v>9.9600000000000009</v>
      </c>
      <c r="G3122" s="383">
        <v>79.41</v>
      </c>
    </row>
    <row r="3123" spans="1:7" s="352" customFormat="1" ht="25.5" x14ac:dyDescent="0.2">
      <c r="A3123" s="378" t="s">
        <v>6090</v>
      </c>
      <c r="B3123" s="379"/>
      <c r="C3123" s="378" t="s">
        <v>2054</v>
      </c>
      <c r="D3123" s="381" t="s">
        <v>6</v>
      </c>
      <c r="E3123" s="383">
        <v>91.86</v>
      </c>
      <c r="F3123" s="383">
        <v>13.27</v>
      </c>
      <c r="G3123" s="383">
        <v>105.13</v>
      </c>
    </row>
    <row r="3124" spans="1:7" s="352" customFormat="1" ht="25.5" x14ac:dyDescent="0.2">
      <c r="A3124" s="378" t="s">
        <v>6091</v>
      </c>
      <c r="B3124" s="379"/>
      <c r="C3124" s="378" t="s">
        <v>2055</v>
      </c>
      <c r="D3124" s="381" t="s">
        <v>6</v>
      </c>
      <c r="E3124" s="383">
        <v>98.53</v>
      </c>
      <c r="F3124" s="383">
        <v>13.27</v>
      </c>
      <c r="G3124" s="383">
        <v>111.8</v>
      </c>
    </row>
    <row r="3125" spans="1:7" s="352" customFormat="1" ht="25.5" x14ac:dyDescent="0.2">
      <c r="A3125" s="378" t="s">
        <v>6092</v>
      </c>
      <c r="B3125" s="379"/>
      <c r="C3125" s="378" t="s">
        <v>2056</v>
      </c>
      <c r="D3125" s="381" t="s">
        <v>6</v>
      </c>
      <c r="E3125" s="383">
        <v>102.29</v>
      </c>
      <c r="F3125" s="383">
        <v>13.27</v>
      </c>
      <c r="G3125" s="383">
        <v>115.56</v>
      </c>
    </row>
    <row r="3126" spans="1:7" s="352" customFormat="1" ht="25.5" x14ac:dyDescent="0.2">
      <c r="A3126" s="378" t="s">
        <v>6093</v>
      </c>
      <c r="B3126" s="379"/>
      <c r="C3126" s="378" t="s">
        <v>2057</v>
      </c>
      <c r="D3126" s="381" t="s">
        <v>6</v>
      </c>
      <c r="E3126" s="383">
        <v>119.91</v>
      </c>
      <c r="F3126" s="383">
        <v>13.27</v>
      </c>
      <c r="G3126" s="383">
        <v>133.18</v>
      </c>
    </row>
    <row r="3127" spans="1:7" s="352" customFormat="1" ht="25.5" x14ac:dyDescent="0.2">
      <c r="A3127" s="378" t="s">
        <v>6094</v>
      </c>
      <c r="B3127" s="379"/>
      <c r="C3127" s="378" t="s">
        <v>2058</v>
      </c>
      <c r="D3127" s="381" t="s">
        <v>6</v>
      </c>
      <c r="E3127" s="383">
        <v>133.35</v>
      </c>
      <c r="F3127" s="383">
        <v>13.27</v>
      </c>
      <c r="G3127" s="383">
        <v>146.62</v>
      </c>
    </row>
    <row r="3128" spans="1:7" ht="25.5" x14ac:dyDescent="0.2">
      <c r="A3128" s="378" t="s">
        <v>6095</v>
      </c>
      <c r="B3128" s="379"/>
      <c r="C3128" s="378" t="s">
        <v>2059</v>
      </c>
      <c r="D3128" s="381" t="s">
        <v>6</v>
      </c>
      <c r="E3128" s="383">
        <v>160.22999999999999</v>
      </c>
      <c r="F3128" s="383">
        <v>16.600000000000001</v>
      </c>
      <c r="G3128" s="383">
        <v>176.83</v>
      </c>
    </row>
    <row r="3129" spans="1:7" s="352" customFormat="1" ht="25.5" x14ac:dyDescent="0.2">
      <c r="A3129" s="378" t="s">
        <v>6096</v>
      </c>
      <c r="B3129" s="379"/>
      <c r="C3129" s="378" t="s">
        <v>2060</v>
      </c>
      <c r="D3129" s="381" t="s">
        <v>6</v>
      </c>
      <c r="E3129" s="383">
        <v>182.76</v>
      </c>
      <c r="F3129" s="383">
        <v>13.27</v>
      </c>
      <c r="G3129" s="383">
        <v>196.03</v>
      </c>
    </row>
    <row r="3130" spans="1:7" s="352" customFormat="1" ht="25.5" x14ac:dyDescent="0.2">
      <c r="A3130" s="378" t="s">
        <v>6097</v>
      </c>
      <c r="B3130" s="379"/>
      <c r="C3130" s="378" t="s">
        <v>2061</v>
      </c>
      <c r="D3130" s="381" t="s">
        <v>6</v>
      </c>
      <c r="E3130" s="383">
        <v>65.53</v>
      </c>
      <c r="F3130" s="383">
        <v>9.9600000000000009</v>
      </c>
      <c r="G3130" s="383">
        <v>75.489999999999995</v>
      </c>
    </row>
    <row r="3131" spans="1:7" s="352" customFormat="1" ht="25.5" x14ac:dyDescent="0.2">
      <c r="A3131" s="378" t="s">
        <v>6098</v>
      </c>
      <c r="B3131" s="379"/>
      <c r="C3131" s="378" t="s">
        <v>2062</v>
      </c>
      <c r="D3131" s="381" t="s">
        <v>6</v>
      </c>
      <c r="E3131" s="383">
        <v>79.37</v>
      </c>
      <c r="F3131" s="383">
        <v>13.27</v>
      </c>
      <c r="G3131" s="383">
        <v>92.64</v>
      </c>
    </row>
    <row r="3132" spans="1:7" s="352" customFormat="1" ht="25.5" x14ac:dyDescent="0.2">
      <c r="A3132" s="378" t="s">
        <v>6099</v>
      </c>
      <c r="B3132" s="379"/>
      <c r="C3132" s="378" t="s">
        <v>2063</v>
      </c>
      <c r="D3132" s="381" t="s">
        <v>6</v>
      </c>
      <c r="E3132" s="383">
        <v>91.3</v>
      </c>
      <c r="F3132" s="383">
        <v>13.27</v>
      </c>
      <c r="G3132" s="383">
        <v>104.57</v>
      </c>
    </row>
    <row r="3133" spans="1:7" s="352" customFormat="1" ht="25.5" x14ac:dyDescent="0.2">
      <c r="A3133" s="378" t="s">
        <v>6100</v>
      </c>
      <c r="B3133" s="379"/>
      <c r="C3133" s="378" t="s">
        <v>2064</v>
      </c>
      <c r="D3133" s="381" t="s">
        <v>6</v>
      </c>
      <c r="E3133" s="383">
        <v>87.83</v>
      </c>
      <c r="F3133" s="383">
        <v>13.27</v>
      </c>
      <c r="G3133" s="383">
        <v>101.1</v>
      </c>
    </row>
    <row r="3134" spans="1:7" s="352" customFormat="1" ht="25.5" x14ac:dyDescent="0.2">
      <c r="A3134" s="378" t="s">
        <v>6101</v>
      </c>
      <c r="B3134" s="379"/>
      <c r="C3134" s="378" t="s">
        <v>2065</v>
      </c>
      <c r="D3134" s="381" t="s">
        <v>6</v>
      </c>
      <c r="E3134" s="383">
        <v>100.89</v>
      </c>
      <c r="F3134" s="383">
        <v>13.27</v>
      </c>
      <c r="G3134" s="383">
        <v>114.16</v>
      </c>
    </row>
    <row r="3135" spans="1:7" s="352" customFormat="1" ht="25.5" x14ac:dyDescent="0.2">
      <c r="A3135" s="378" t="s">
        <v>6102</v>
      </c>
      <c r="B3135" s="379"/>
      <c r="C3135" s="378" t="s">
        <v>2066</v>
      </c>
      <c r="D3135" s="381" t="s">
        <v>6</v>
      </c>
      <c r="E3135" s="383">
        <v>133.62</v>
      </c>
      <c r="F3135" s="383">
        <v>13.27</v>
      </c>
      <c r="G3135" s="383">
        <v>146.88999999999999</v>
      </c>
    </row>
    <row r="3136" spans="1:7" s="352" customFormat="1" ht="25.5" x14ac:dyDescent="0.2">
      <c r="A3136" s="378" t="s">
        <v>6103</v>
      </c>
      <c r="B3136" s="379"/>
      <c r="C3136" s="378" t="s">
        <v>2067</v>
      </c>
      <c r="D3136" s="381" t="s">
        <v>6</v>
      </c>
      <c r="E3136" s="383">
        <v>30.38</v>
      </c>
      <c r="F3136" s="383">
        <v>13.27</v>
      </c>
      <c r="G3136" s="383">
        <v>43.65</v>
      </c>
    </row>
    <row r="3137" spans="1:7" ht="25.5" x14ac:dyDescent="0.2">
      <c r="A3137" s="378" t="s">
        <v>6104</v>
      </c>
      <c r="B3137" s="379"/>
      <c r="C3137" s="378" t="s">
        <v>2068</v>
      </c>
      <c r="D3137" s="381" t="s">
        <v>6</v>
      </c>
      <c r="E3137" s="383">
        <v>32.83</v>
      </c>
      <c r="F3137" s="383">
        <v>13.27</v>
      </c>
      <c r="G3137" s="383">
        <v>46.1</v>
      </c>
    </row>
    <row r="3138" spans="1:7" s="352" customFormat="1" ht="25.5" x14ac:dyDescent="0.2">
      <c r="A3138" s="378" t="s">
        <v>6105</v>
      </c>
      <c r="B3138" s="379"/>
      <c r="C3138" s="378" t="s">
        <v>2069</v>
      </c>
      <c r="D3138" s="381" t="s">
        <v>6</v>
      </c>
      <c r="E3138" s="383">
        <v>88.03</v>
      </c>
      <c r="F3138" s="383">
        <v>16.600000000000001</v>
      </c>
      <c r="G3138" s="383">
        <v>104.63</v>
      </c>
    </row>
    <row r="3139" spans="1:7" s="352" customFormat="1" x14ac:dyDescent="0.2">
      <c r="A3139" s="384" t="s">
        <v>6106</v>
      </c>
      <c r="B3139" s="385" t="s">
        <v>7654</v>
      </c>
      <c r="C3139" s="384"/>
      <c r="D3139" s="386"/>
      <c r="E3139" s="387"/>
      <c r="F3139" s="387"/>
      <c r="G3139" s="387"/>
    </row>
    <row r="3140" spans="1:7" s="352" customFormat="1" ht="25.5" x14ac:dyDescent="0.2">
      <c r="A3140" s="378" t="s">
        <v>6107</v>
      </c>
      <c r="B3140" s="379"/>
      <c r="C3140" s="378" t="s">
        <v>2070</v>
      </c>
      <c r="D3140" s="381" t="s">
        <v>46</v>
      </c>
      <c r="E3140" s="383">
        <v>37.479999999999997</v>
      </c>
      <c r="F3140" s="383">
        <v>10.94</v>
      </c>
      <c r="G3140" s="383">
        <v>48.42</v>
      </c>
    </row>
    <row r="3141" spans="1:7" s="352" customFormat="1" ht="25.5" x14ac:dyDescent="0.2">
      <c r="A3141" s="378" t="s">
        <v>6108</v>
      </c>
      <c r="B3141" s="379"/>
      <c r="C3141" s="378" t="s">
        <v>2071</v>
      </c>
      <c r="D3141" s="381" t="s">
        <v>46</v>
      </c>
      <c r="E3141" s="383">
        <v>56.26</v>
      </c>
      <c r="F3141" s="383">
        <v>11.94</v>
      </c>
      <c r="G3141" s="383">
        <v>68.2</v>
      </c>
    </row>
    <row r="3142" spans="1:7" s="352" customFormat="1" ht="25.5" x14ac:dyDescent="0.2">
      <c r="A3142" s="378" t="s">
        <v>6109</v>
      </c>
      <c r="B3142" s="379"/>
      <c r="C3142" s="378" t="s">
        <v>2072</v>
      </c>
      <c r="D3142" s="381" t="s">
        <v>46</v>
      </c>
      <c r="E3142" s="383">
        <v>68.75</v>
      </c>
      <c r="F3142" s="383">
        <v>14.93</v>
      </c>
      <c r="G3142" s="383">
        <v>83.68</v>
      </c>
    </row>
    <row r="3143" spans="1:7" s="352" customFormat="1" ht="25.5" x14ac:dyDescent="0.2">
      <c r="A3143" s="378" t="s">
        <v>6110</v>
      </c>
      <c r="B3143" s="379"/>
      <c r="C3143" s="378" t="s">
        <v>2073</v>
      </c>
      <c r="D3143" s="381" t="s">
        <v>46</v>
      </c>
      <c r="E3143" s="383">
        <v>109.36</v>
      </c>
      <c r="F3143" s="383">
        <v>16.93</v>
      </c>
      <c r="G3143" s="383">
        <v>126.29</v>
      </c>
    </row>
    <row r="3144" spans="1:7" ht="25.5" x14ac:dyDescent="0.2">
      <c r="A3144" s="378" t="s">
        <v>6111</v>
      </c>
      <c r="B3144" s="379"/>
      <c r="C3144" s="378" t="s">
        <v>2074</v>
      </c>
      <c r="D3144" s="381" t="s">
        <v>46</v>
      </c>
      <c r="E3144" s="383">
        <v>123.7</v>
      </c>
      <c r="F3144" s="383">
        <v>16.93</v>
      </c>
      <c r="G3144" s="383">
        <v>140.63</v>
      </c>
    </row>
    <row r="3145" spans="1:7" s="352" customFormat="1" ht="25.5" x14ac:dyDescent="0.2">
      <c r="A3145" s="378" t="s">
        <v>6112</v>
      </c>
      <c r="B3145" s="379"/>
      <c r="C3145" s="378" t="s">
        <v>2075</v>
      </c>
      <c r="D3145" s="381" t="s">
        <v>46</v>
      </c>
      <c r="E3145" s="383">
        <v>169.03</v>
      </c>
      <c r="F3145" s="383">
        <v>22.9</v>
      </c>
      <c r="G3145" s="383">
        <v>191.93</v>
      </c>
    </row>
    <row r="3146" spans="1:7" s="352" customFormat="1" ht="25.5" x14ac:dyDescent="0.2">
      <c r="A3146" s="378" t="s">
        <v>6113</v>
      </c>
      <c r="B3146" s="379"/>
      <c r="C3146" s="378" t="s">
        <v>2076</v>
      </c>
      <c r="D3146" s="381" t="s">
        <v>46</v>
      </c>
      <c r="E3146" s="383">
        <v>230.42</v>
      </c>
      <c r="F3146" s="383">
        <v>26.87</v>
      </c>
      <c r="G3146" s="383">
        <v>257.29000000000002</v>
      </c>
    </row>
    <row r="3147" spans="1:7" s="352" customFormat="1" ht="25.5" x14ac:dyDescent="0.2">
      <c r="A3147" s="378" t="s">
        <v>6114</v>
      </c>
      <c r="B3147" s="379"/>
      <c r="C3147" s="378" t="s">
        <v>2077</v>
      </c>
      <c r="D3147" s="381" t="s">
        <v>46</v>
      </c>
      <c r="E3147" s="383">
        <v>304.14</v>
      </c>
      <c r="F3147" s="383">
        <v>28.88</v>
      </c>
      <c r="G3147" s="383">
        <v>333.02</v>
      </c>
    </row>
    <row r="3148" spans="1:7" s="352" customFormat="1" ht="25.5" x14ac:dyDescent="0.2">
      <c r="A3148" s="378" t="s">
        <v>6115</v>
      </c>
      <c r="B3148" s="379"/>
      <c r="C3148" s="378" t="s">
        <v>2078</v>
      </c>
      <c r="D3148" s="381" t="s">
        <v>46</v>
      </c>
      <c r="E3148" s="383">
        <v>426.88</v>
      </c>
      <c r="F3148" s="383">
        <v>32.840000000000003</v>
      </c>
      <c r="G3148" s="383">
        <v>459.72</v>
      </c>
    </row>
    <row r="3149" spans="1:7" s="352" customFormat="1" ht="25.5" x14ac:dyDescent="0.2">
      <c r="A3149" s="378" t="s">
        <v>6116</v>
      </c>
      <c r="B3149" s="379"/>
      <c r="C3149" s="378" t="s">
        <v>2079</v>
      </c>
      <c r="D3149" s="381" t="s">
        <v>46</v>
      </c>
      <c r="E3149" s="383">
        <v>36.69</v>
      </c>
      <c r="F3149" s="383">
        <v>11.94</v>
      </c>
      <c r="G3149" s="383">
        <v>48.63</v>
      </c>
    </row>
    <row r="3150" spans="1:7" s="352" customFormat="1" ht="25.5" x14ac:dyDescent="0.2">
      <c r="A3150" s="378" t="s">
        <v>6117</v>
      </c>
      <c r="B3150" s="379"/>
      <c r="C3150" s="378" t="s">
        <v>2080</v>
      </c>
      <c r="D3150" s="381" t="s">
        <v>46</v>
      </c>
      <c r="E3150" s="383">
        <v>45.74</v>
      </c>
      <c r="F3150" s="383">
        <v>14.93</v>
      </c>
      <c r="G3150" s="383">
        <v>60.67</v>
      </c>
    </row>
    <row r="3151" spans="1:7" s="352" customFormat="1" ht="25.5" x14ac:dyDescent="0.2">
      <c r="A3151" s="378" t="s">
        <v>6118</v>
      </c>
      <c r="B3151" s="379"/>
      <c r="C3151" s="378" t="s">
        <v>2081</v>
      </c>
      <c r="D3151" s="381" t="s">
        <v>46</v>
      </c>
      <c r="E3151" s="383">
        <v>70.709999999999994</v>
      </c>
      <c r="F3151" s="383">
        <v>16.93</v>
      </c>
      <c r="G3151" s="383">
        <v>87.64</v>
      </c>
    </row>
    <row r="3152" spans="1:7" s="352" customFormat="1" ht="25.5" x14ac:dyDescent="0.2">
      <c r="A3152" s="378" t="s">
        <v>6119</v>
      </c>
      <c r="B3152" s="379"/>
      <c r="C3152" s="378" t="s">
        <v>2082</v>
      </c>
      <c r="D3152" s="381" t="s">
        <v>46</v>
      </c>
      <c r="E3152" s="383">
        <v>84.02</v>
      </c>
      <c r="F3152" s="383">
        <v>16.93</v>
      </c>
      <c r="G3152" s="383">
        <v>100.95</v>
      </c>
    </row>
    <row r="3153" spans="1:7" s="352" customFormat="1" ht="25.5" x14ac:dyDescent="0.2">
      <c r="A3153" s="378" t="s">
        <v>6120</v>
      </c>
      <c r="B3153" s="379"/>
      <c r="C3153" s="378" t="s">
        <v>2083</v>
      </c>
      <c r="D3153" s="381" t="s">
        <v>46</v>
      </c>
      <c r="E3153" s="383">
        <v>127.85</v>
      </c>
      <c r="F3153" s="383">
        <v>22.9</v>
      </c>
      <c r="G3153" s="383">
        <v>150.75</v>
      </c>
    </row>
    <row r="3154" spans="1:7" s="352" customFormat="1" ht="25.5" x14ac:dyDescent="0.2">
      <c r="A3154" s="378" t="s">
        <v>6121</v>
      </c>
      <c r="B3154" s="379"/>
      <c r="C3154" s="378" t="s">
        <v>2084</v>
      </c>
      <c r="D3154" s="381" t="s">
        <v>46</v>
      </c>
      <c r="E3154" s="383">
        <v>172.77</v>
      </c>
      <c r="F3154" s="383">
        <v>26.87</v>
      </c>
      <c r="G3154" s="383">
        <v>199.64</v>
      </c>
    </row>
    <row r="3155" spans="1:7" x14ac:dyDescent="0.2">
      <c r="A3155" s="384" t="s">
        <v>6122</v>
      </c>
      <c r="B3155" s="385" t="s">
        <v>2085</v>
      </c>
      <c r="C3155" s="384"/>
      <c r="D3155" s="386"/>
      <c r="E3155" s="387"/>
      <c r="F3155" s="387"/>
      <c r="G3155" s="387"/>
    </row>
    <row r="3156" spans="1:7" s="352" customFormat="1" x14ac:dyDescent="0.2">
      <c r="A3156" s="378" t="s">
        <v>6123</v>
      </c>
      <c r="B3156" s="379"/>
      <c r="C3156" s="378" t="s">
        <v>2086</v>
      </c>
      <c r="D3156" s="381" t="s">
        <v>46</v>
      </c>
      <c r="E3156" s="383">
        <v>34.67</v>
      </c>
      <c r="F3156" s="383">
        <v>21.95</v>
      </c>
      <c r="G3156" s="383">
        <v>56.62</v>
      </c>
    </row>
    <row r="3157" spans="1:7" s="352" customFormat="1" x14ac:dyDescent="0.2">
      <c r="A3157" s="378" t="s">
        <v>6124</v>
      </c>
      <c r="B3157" s="379"/>
      <c r="C3157" s="378" t="s">
        <v>2087</v>
      </c>
      <c r="D3157" s="381" t="s">
        <v>46</v>
      </c>
      <c r="E3157" s="383">
        <v>44.76</v>
      </c>
      <c r="F3157" s="383">
        <v>25.47</v>
      </c>
      <c r="G3157" s="383">
        <v>70.23</v>
      </c>
    </row>
    <row r="3158" spans="1:7" s="352" customFormat="1" x14ac:dyDescent="0.2">
      <c r="A3158" s="378" t="s">
        <v>6125</v>
      </c>
      <c r="B3158" s="379"/>
      <c r="C3158" s="378" t="s">
        <v>2088</v>
      </c>
      <c r="D3158" s="381" t="s">
        <v>46</v>
      </c>
      <c r="E3158" s="383">
        <v>37.54</v>
      </c>
      <c r="F3158" s="383">
        <v>21.95</v>
      </c>
      <c r="G3158" s="383">
        <v>59.49</v>
      </c>
    </row>
    <row r="3159" spans="1:7" s="352" customFormat="1" x14ac:dyDescent="0.2">
      <c r="A3159" s="378" t="s">
        <v>6126</v>
      </c>
      <c r="B3159" s="379"/>
      <c r="C3159" s="378" t="s">
        <v>2089</v>
      </c>
      <c r="D3159" s="381" t="s">
        <v>46</v>
      </c>
      <c r="E3159" s="383">
        <v>47.19</v>
      </c>
      <c r="F3159" s="383">
        <v>25.47</v>
      </c>
      <c r="G3159" s="383">
        <v>72.66</v>
      </c>
    </row>
    <row r="3160" spans="1:7" s="352" customFormat="1" x14ac:dyDescent="0.2">
      <c r="A3160" s="378" t="s">
        <v>6127</v>
      </c>
      <c r="B3160" s="379"/>
      <c r="C3160" s="378" t="s">
        <v>2090</v>
      </c>
      <c r="D3160" s="381" t="s">
        <v>46</v>
      </c>
      <c r="E3160" s="383">
        <v>68.34</v>
      </c>
      <c r="F3160" s="383">
        <v>31.45</v>
      </c>
      <c r="G3160" s="383">
        <v>99.79</v>
      </c>
    </row>
    <row r="3161" spans="1:7" s="352" customFormat="1" x14ac:dyDescent="0.2">
      <c r="A3161" s="378" t="s">
        <v>6128</v>
      </c>
      <c r="B3161" s="379"/>
      <c r="C3161" s="378" t="s">
        <v>2091</v>
      </c>
      <c r="D3161" s="381" t="s">
        <v>46</v>
      </c>
      <c r="E3161" s="383">
        <v>101.55</v>
      </c>
      <c r="F3161" s="383">
        <v>35.799999999999997</v>
      </c>
      <c r="G3161" s="383">
        <v>137.35</v>
      </c>
    </row>
    <row r="3162" spans="1:7" s="352" customFormat="1" x14ac:dyDescent="0.2">
      <c r="A3162" s="378" t="s">
        <v>6129</v>
      </c>
      <c r="B3162" s="379"/>
      <c r="C3162" s="378" t="s">
        <v>2092</v>
      </c>
      <c r="D3162" s="381" t="s">
        <v>46</v>
      </c>
      <c r="E3162" s="383">
        <v>181.77</v>
      </c>
      <c r="F3162" s="383">
        <v>46.12</v>
      </c>
      <c r="G3162" s="383">
        <v>227.89</v>
      </c>
    </row>
    <row r="3163" spans="1:7" s="352" customFormat="1" x14ac:dyDescent="0.2">
      <c r="A3163" s="378" t="s">
        <v>6130</v>
      </c>
      <c r="B3163" s="379"/>
      <c r="C3163" s="378" t="s">
        <v>2093</v>
      </c>
      <c r="D3163" s="381" t="s">
        <v>46</v>
      </c>
      <c r="E3163" s="383">
        <v>263.98</v>
      </c>
      <c r="F3163" s="383">
        <v>58.09</v>
      </c>
      <c r="G3163" s="383">
        <v>322.07</v>
      </c>
    </row>
    <row r="3164" spans="1:7" s="352" customFormat="1" x14ac:dyDescent="0.2">
      <c r="A3164" s="378" t="s">
        <v>6131</v>
      </c>
      <c r="B3164" s="379"/>
      <c r="C3164" s="378" t="s">
        <v>2094</v>
      </c>
      <c r="D3164" s="381" t="s">
        <v>46</v>
      </c>
      <c r="E3164" s="383">
        <v>379.64</v>
      </c>
      <c r="F3164" s="383">
        <v>86.84</v>
      </c>
      <c r="G3164" s="383">
        <v>466.48</v>
      </c>
    </row>
    <row r="3165" spans="1:7" s="352" customFormat="1" x14ac:dyDescent="0.2">
      <c r="A3165" s="378" t="s">
        <v>6132</v>
      </c>
      <c r="B3165" s="379"/>
      <c r="C3165" s="378" t="s">
        <v>2095</v>
      </c>
      <c r="D3165" s="381" t="s">
        <v>46</v>
      </c>
      <c r="E3165" s="383">
        <v>96.9</v>
      </c>
      <c r="F3165" s="383">
        <v>35.799999999999997</v>
      </c>
      <c r="G3165" s="383">
        <v>132.69999999999999</v>
      </c>
    </row>
    <row r="3166" spans="1:7" x14ac:dyDescent="0.2">
      <c r="A3166" s="378" t="s">
        <v>6133</v>
      </c>
      <c r="B3166" s="379"/>
      <c r="C3166" s="378" t="s">
        <v>2096</v>
      </c>
      <c r="D3166" s="381" t="s">
        <v>46</v>
      </c>
      <c r="E3166" s="383">
        <v>188.09</v>
      </c>
      <c r="F3166" s="383">
        <v>46.12</v>
      </c>
      <c r="G3166" s="383">
        <v>234.21</v>
      </c>
    </row>
    <row r="3167" spans="1:7" s="352" customFormat="1" x14ac:dyDescent="0.2">
      <c r="A3167" s="378" t="s">
        <v>6134</v>
      </c>
      <c r="B3167" s="379"/>
      <c r="C3167" s="378" t="s">
        <v>2097</v>
      </c>
      <c r="D3167" s="381" t="s">
        <v>46</v>
      </c>
      <c r="E3167" s="383">
        <v>274.57</v>
      </c>
      <c r="F3167" s="383">
        <v>58.09</v>
      </c>
      <c r="G3167" s="383">
        <v>332.66</v>
      </c>
    </row>
    <row r="3168" spans="1:7" s="352" customFormat="1" x14ac:dyDescent="0.2">
      <c r="A3168" s="378" t="s">
        <v>6135</v>
      </c>
      <c r="B3168" s="379"/>
      <c r="C3168" s="378" t="s">
        <v>2098</v>
      </c>
      <c r="D3168" s="381" t="s">
        <v>46</v>
      </c>
      <c r="E3168" s="383">
        <v>140.24</v>
      </c>
      <c r="F3168" s="383">
        <v>35.799999999999997</v>
      </c>
      <c r="G3168" s="383">
        <v>176.04</v>
      </c>
    </row>
    <row r="3169" spans="1:7" s="352" customFormat="1" x14ac:dyDescent="0.2">
      <c r="A3169" s="378" t="s">
        <v>6136</v>
      </c>
      <c r="B3169" s="379"/>
      <c r="C3169" s="378" t="s">
        <v>2099</v>
      </c>
      <c r="D3169" s="381" t="s">
        <v>46</v>
      </c>
      <c r="E3169" s="383">
        <v>256</v>
      </c>
      <c r="F3169" s="383">
        <v>46.12</v>
      </c>
      <c r="G3169" s="383">
        <v>302.12</v>
      </c>
    </row>
    <row r="3170" spans="1:7" s="352" customFormat="1" x14ac:dyDescent="0.2">
      <c r="A3170" s="378" t="s">
        <v>6137</v>
      </c>
      <c r="B3170" s="379"/>
      <c r="C3170" s="378" t="s">
        <v>2100</v>
      </c>
      <c r="D3170" s="381" t="s">
        <v>46</v>
      </c>
      <c r="E3170" s="383">
        <v>373.18</v>
      </c>
      <c r="F3170" s="383">
        <v>58.09</v>
      </c>
      <c r="G3170" s="383">
        <v>431.27</v>
      </c>
    </row>
    <row r="3171" spans="1:7" s="352" customFormat="1" x14ac:dyDescent="0.2">
      <c r="A3171" s="378" t="s">
        <v>6138</v>
      </c>
      <c r="B3171" s="379"/>
      <c r="C3171" s="378" t="s">
        <v>2101</v>
      </c>
      <c r="D3171" s="381" t="s">
        <v>46</v>
      </c>
      <c r="E3171" s="383">
        <v>21.87</v>
      </c>
      <c r="F3171" s="383">
        <v>21.26</v>
      </c>
      <c r="G3171" s="383">
        <v>43.13</v>
      </c>
    </row>
    <row r="3172" spans="1:7" s="352" customFormat="1" x14ac:dyDescent="0.2">
      <c r="A3172" s="378" t="s">
        <v>6139</v>
      </c>
      <c r="B3172" s="379"/>
      <c r="C3172" s="378" t="s">
        <v>2102</v>
      </c>
      <c r="D3172" s="381" t="s">
        <v>46</v>
      </c>
      <c r="E3172" s="383">
        <v>27.21</v>
      </c>
      <c r="F3172" s="383">
        <v>27.09</v>
      </c>
      <c r="G3172" s="383">
        <v>54.3</v>
      </c>
    </row>
    <row r="3173" spans="1:7" s="352" customFormat="1" x14ac:dyDescent="0.2">
      <c r="A3173" s="378" t="s">
        <v>6140</v>
      </c>
      <c r="B3173" s="379"/>
      <c r="C3173" s="378" t="s">
        <v>2103</v>
      </c>
      <c r="D3173" s="381" t="s">
        <v>46</v>
      </c>
      <c r="E3173" s="383">
        <v>48.07</v>
      </c>
      <c r="F3173" s="383">
        <v>45.79</v>
      </c>
      <c r="G3173" s="383">
        <v>93.86</v>
      </c>
    </row>
    <row r="3174" spans="1:7" s="352" customFormat="1" x14ac:dyDescent="0.2">
      <c r="A3174" s="378" t="s">
        <v>6141</v>
      </c>
      <c r="B3174" s="379"/>
      <c r="C3174" s="378" t="s">
        <v>2104</v>
      </c>
      <c r="D3174" s="381" t="s">
        <v>46</v>
      </c>
      <c r="E3174" s="383">
        <v>617.87</v>
      </c>
      <c r="F3174" s="383">
        <v>130.26</v>
      </c>
      <c r="G3174" s="383">
        <v>748.13</v>
      </c>
    </row>
    <row r="3175" spans="1:7" s="352" customFormat="1" x14ac:dyDescent="0.2">
      <c r="A3175" s="378" t="s">
        <v>6142</v>
      </c>
      <c r="B3175" s="379"/>
      <c r="C3175" s="378" t="s">
        <v>2105</v>
      </c>
      <c r="D3175" s="381" t="s">
        <v>46</v>
      </c>
      <c r="E3175" s="383">
        <v>64.72</v>
      </c>
      <c r="F3175" s="383">
        <v>25.47</v>
      </c>
      <c r="G3175" s="383">
        <v>90.19</v>
      </c>
    </row>
    <row r="3176" spans="1:7" s="352" customFormat="1" x14ac:dyDescent="0.2">
      <c r="A3176" s="378" t="s">
        <v>6143</v>
      </c>
      <c r="B3176" s="379"/>
      <c r="C3176" s="378" t="s">
        <v>2106</v>
      </c>
      <c r="D3176" s="381" t="s">
        <v>46</v>
      </c>
      <c r="E3176" s="383">
        <v>58.26</v>
      </c>
      <c r="F3176" s="383">
        <v>25.47</v>
      </c>
      <c r="G3176" s="383">
        <v>83.73</v>
      </c>
    </row>
    <row r="3177" spans="1:7" s="352" customFormat="1" x14ac:dyDescent="0.2">
      <c r="A3177" s="378" t="s">
        <v>6144</v>
      </c>
      <c r="B3177" s="379"/>
      <c r="C3177" s="378" t="s">
        <v>2107</v>
      </c>
      <c r="D3177" s="381" t="s">
        <v>46</v>
      </c>
      <c r="E3177" s="383">
        <v>86.94</v>
      </c>
      <c r="F3177" s="383">
        <v>25.47</v>
      </c>
      <c r="G3177" s="383">
        <v>112.41</v>
      </c>
    </row>
    <row r="3178" spans="1:7" s="352" customFormat="1" x14ac:dyDescent="0.2">
      <c r="A3178" s="378" t="s">
        <v>6145</v>
      </c>
      <c r="B3178" s="379"/>
      <c r="C3178" s="378" t="s">
        <v>2108</v>
      </c>
      <c r="D3178" s="381" t="s">
        <v>46</v>
      </c>
      <c r="E3178" s="383">
        <v>142.25</v>
      </c>
      <c r="F3178" s="383">
        <v>40.14</v>
      </c>
      <c r="G3178" s="383">
        <v>182.39</v>
      </c>
    </row>
    <row r="3179" spans="1:7" s="352" customFormat="1" x14ac:dyDescent="0.2">
      <c r="A3179" s="378" t="s">
        <v>6146</v>
      </c>
      <c r="B3179" s="379"/>
      <c r="C3179" s="378" t="s">
        <v>2109</v>
      </c>
      <c r="D3179" s="381" t="s">
        <v>46</v>
      </c>
      <c r="E3179" s="383">
        <v>75.239999999999995</v>
      </c>
      <c r="F3179" s="383">
        <v>31.45</v>
      </c>
      <c r="G3179" s="383">
        <v>106.69</v>
      </c>
    </row>
    <row r="3180" spans="1:7" s="352" customFormat="1" x14ac:dyDescent="0.2">
      <c r="A3180" s="378" t="s">
        <v>6147</v>
      </c>
      <c r="B3180" s="379"/>
      <c r="C3180" s="378" t="s">
        <v>2110</v>
      </c>
      <c r="D3180" s="381" t="s">
        <v>46</v>
      </c>
      <c r="E3180" s="383">
        <v>239.42</v>
      </c>
      <c r="F3180" s="383">
        <v>52.1</v>
      </c>
      <c r="G3180" s="383">
        <v>291.52</v>
      </c>
    </row>
    <row r="3181" spans="1:7" s="352" customFormat="1" x14ac:dyDescent="0.2">
      <c r="A3181" s="378" t="s">
        <v>6148</v>
      </c>
      <c r="B3181" s="379"/>
      <c r="C3181" s="378" t="s">
        <v>2111</v>
      </c>
      <c r="D3181" s="381" t="s">
        <v>46</v>
      </c>
      <c r="E3181" s="383">
        <v>54.72</v>
      </c>
      <c r="F3181" s="383">
        <v>21.95</v>
      </c>
      <c r="G3181" s="383">
        <v>76.67</v>
      </c>
    </row>
    <row r="3182" spans="1:7" s="352" customFormat="1" x14ac:dyDescent="0.2">
      <c r="A3182" s="378" t="s">
        <v>6149</v>
      </c>
      <c r="B3182" s="379"/>
      <c r="C3182" s="378" t="s">
        <v>2112</v>
      </c>
      <c r="D3182" s="381" t="s">
        <v>46</v>
      </c>
      <c r="E3182" s="383">
        <v>56.67</v>
      </c>
      <c r="F3182" s="383">
        <v>21.95</v>
      </c>
      <c r="G3182" s="383">
        <v>78.62</v>
      </c>
    </row>
    <row r="3183" spans="1:7" s="352" customFormat="1" x14ac:dyDescent="0.2">
      <c r="A3183" s="378" t="s">
        <v>6150</v>
      </c>
      <c r="B3183" s="379"/>
      <c r="C3183" s="378" t="s">
        <v>2113</v>
      </c>
      <c r="D3183" s="381" t="s">
        <v>46</v>
      </c>
      <c r="E3183" s="383">
        <v>13.99</v>
      </c>
      <c r="F3183" s="383">
        <v>7.75</v>
      </c>
      <c r="G3183" s="383">
        <v>21.74</v>
      </c>
    </row>
    <row r="3184" spans="1:7" s="352" customFormat="1" x14ac:dyDescent="0.2">
      <c r="A3184" s="384" t="s">
        <v>6151</v>
      </c>
      <c r="B3184" s="385" t="s">
        <v>7655</v>
      </c>
      <c r="C3184" s="384"/>
      <c r="D3184" s="386"/>
      <c r="E3184" s="387"/>
      <c r="F3184" s="387"/>
      <c r="G3184" s="387"/>
    </row>
    <row r="3185" spans="1:7" s="352" customFormat="1" ht="38.25" x14ac:dyDescent="0.2">
      <c r="A3185" s="378" t="s">
        <v>6152</v>
      </c>
      <c r="B3185" s="379"/>
      <c r="C3185" s="378" t="s">
        <v>2117</v>
      </c>
      <c r="D3185" s="381" t="s">
        <v>46</v>
      </c>
      <c r="E3185" s="383">
        <v>9.5500000000000007</v>
      </c>
      <c r="F3185" s="383">
        <v>1.1100000000000001</v>
      </c>
      <c r="G3185" s="383">
        <v>10.66</v>
      </c>
    </row>
    <row r="3186" spans="1:7" s="352" customFormat="1" ht="38.25" x14ac:dyDescent="0.2">
      <c r="A3186" s="378" t="s">
        <v>6153</v>
      </c>
      <c r="B3186" s="379"/>
      <c r="C3186" s="378" t="s">
        <v>2114</v>
      </c>
      <c r="D3186" s="381" t="s">
        <v>46</v>
      </c>
      <c r="E3186" s="383">
        <v>10.8</v>
      </c>
      <c r="F3186" s="383">
        <v>1.1100000000000001</v>
      </c>
      <c r="G3186" s="383">
        <v>11.91</v>
      </c>
    </row>
    <row r="3187" spans="1:7" s="352" customFormat="1" ht="38.25" x14ac:dyDescent="0.2">
      <c r="A3187" s="378" t="s">
        <v>6154</v>
      </c>
      <c r="B3187" s="379"/>
      <c r="C3187" s="378" t="s">
        <v>2115</v>
      </c>
      <c r="D3187" s="381" t="s">
        <v>46</v>
      </c>
      <c r="E3187" s="383">
        <v>14.14</v>
      </c>
      <c r="F3187" s="383">
        <v>1.1100000000000001</v>
      </c>
      <c r="G3187" s="383">
        <v>15.25</v>
      </c>
    </row>
    <row r="3188" spans="1:7" s="352" customFormat="1" ht="38.25" x14ac:dyDescent="0.2">
      <c r="A3188" s="378" t="s">
        <v>6155</v>
      </c>
      <c r="B3188" s="379"/>
      <c r="C3188" s="378" t="s">
        <v>2118</v>
      </c>
      <c r="D3188" s="381" t="s">
        <v>46</v>
      </c>
      <c r="E3188" s="383">
        <v>33.020000000000003</v>
      </c>
      <c r="F3188" s="383">
        <v>1.1100000000000001</v>
      </c>
      <c r="G3188" s="383">
        <v>34.130000000000003</v>
      </c>
    </row>
    <row r="3189" spans="1:7" s="352" customFormat="1" ht="38.25" x14ac:dyDescent="0.2">
      <c r="A3189" s="378" t="s">
        <v>6156</v>
      </c>
      <c r="B3189" s="379"/>
      <c r="C3189" s="378" t="s">
        <v>2116</v>
      </c>
      <c r="D3189" s="381" t="s">
        <v>46</v>
      </c>
      <c r="E3189" s="383">
        <v>56.76</v>
      </c>
      <c r="F3189" s="383">
        <v>1.1100000000000001</v>
      </c>
      <c r="G3189" s="383">
        <v>57.87</v>
      </c>
    </row>
    <row r="3190" spans="1:7" s="11" customFormat="1" ht="25.5" x14ac:dyDescent="0.2">
      <c r="A3190" s="372" t="s">
        <v>8484</v>
      </c>
      <c r="B3190" s="373"/>
      <c r="C3190" s="372" t="s">
        <v>8485</v>
      </c>
      <c r="D3190" s="375" t="s">
        <v>46</v>
      </c>
      <c r="E3190" s="377">
        <v>58.05</v>
      </c>
      <c r="F3190" s="377">
        <v>1.65</v>
      </c>
      <c r="G3190" s="377">
        <v>59.7</v>
      </c>
    </row>
    <row r="3191" spans="1:7" s="11" customFormat="1" ht="25.5" x14ac:dyDescent="0.2">
      <c r="A3191" s="372" t="s">
        <v>8486</v>
      </c>
      <c r="B3191" s="373"/>
      <c r="C3191" s="372" t="s">
        <v>8487</v>
      </c>
      <c r="D3191" s="375" t="s">
        <v>46</v>
      </c>
      <c r="E3191" s="377">
        <v>83.09</v>
      </c>
      <c r="F3191" s="377">
        <v>1.65</v>
      </c>
      <c r="G3191" s="377">
        <v>84.74</v>
      </c>
    </row>
    <row r="3192" spans="1:7" s="11" customFormat="1" ht="25.5" x14ac:dyDescent="0.2">
      <c r="A3192" s="372" t="s">
        <v>8488</v>
      </c>
      <c r="B3192" s="373"/>
      <c r="C3192" s="372" t="s">
        <v>8489</v>
      </c>
      <c r="D3192" s="375" t="s">
        <v>46</v>
      </c>
      <c r="E3192" s="377">
        <v>125.76</v>
      </c>
      <c r="F3192" s="377">
        <v>1.65</v>
      </c>
      <c r="G3192" s="377">
        <v>127.41</v>
      </c>
    </row>
    <row r="3193" spans="1:7" s="11" customFormat="1" ht="25.5" x14ac:dyDescent="0.2">
      <c r="A3193" s="372" t="s">
        <v>8490</v>
      </c>
      <c r="B3193" s="373"/>
      <c r="C3193" s="372" t="s">
        <v>8491</v>
      </c>
      <c r="D3193" s="375" t="s">
        <v>46</v>
      </c>
      <c r="E3193" s="377">
        <v>201.63</v>
      </c>
      <c r="F3193" s="377">
        <v>1.65</v>
      </c>
      <c r="G3193" s="377">
        <v>203.28</v>
      </c>
    </row>
    <row r="3194" spans="1:7" s="11" customFormat="1" ht="25.5" x14ac:dyDescent="0.2">
      <c r="A3194" s="372" t="s">
        <v>8492</v>
      </c>
      <c r="B3194" s="373"/>
      <c r="C3194" s="372" t="s">
        <v>8493</v>
      </c>
      <c r="D3194" s="375" t="s">
        <v>46</v>
      </c>
      <c r="E3194" s="377">
        <v>289.64</v>
      </c>
      <c r="F3194" s="377">
        <v>1.65</v>
      </c>
      <c r="G3194" s="377">
        <v>291.29000000000002</v>
      </c>
    </row>
    <row r="3195" spans="1:7" s="11" customFormat="1" ht="25.5" x14ac:dyDescent="0.2">
      <c r="A3195" s="372" t="s">
        <v>8494</v>
      </c>
      <c r="B3195" s="373"/>
      <c r="C3195" s="372" t="s">
        <v>8495</v>
      </c>
      <c r="D3195" s="375" t="s">
        <v>46</v>
      </c>
      <c r="E3195" s="377">
        <v>479.15</v>
      </c>
      <c r="F3195" s="377">
        <v>1.65</v>
      </c>
      <c r="G3195" s="377">
        <v>480.8</v>
      </c>
    </row>
    <row r="3196" spans="1:7" s="11" customFormat="1" ht="25.5" x14ac:dyDescent="0.2">
      <c r="A3196" s="372" t="s">
        <v>8496</v>
      </c>
      <c r="B3196" s="373"/>
      <c r="C3196" s="372" t="s">
        <v>8497</v>
      </c>
      <c r="D3196" s="375" t="s">
        <v>46</v>
      </c>
      <c r="E3196" s="377">
        <v>667.55</v>
      </c>
      <c r="F3196" s="377">
        <v>1.65</v>
      </c>
      <c r="G3196" s="377">
        <v>669.2</v>
      </c>
    </row>
    <row r="3197" spans="1:7" s="11" customFormat="1" ht="25.5" x14ac:dyDescent="0.2">
      <c r="A3197" s="372" t="s">
        <v>8498</v>
      </c>
      <c r="B3197" s="373"/>
      <c r="C3197" s="372" t="s">
        <v>8499</v>
      </c>
      <c r="D3197" s="375" t="s">
        <v>46</v>
      </c>
      <c r="E3197" s="377">
        <v>1065.8399999999999</v>
      </c>
      <c r="F3197" s="377">
        <v>1.65</v>
      </c>
      <c r="G3197" s="377">
        <v>1067.49</v>
      </c>
    </row>
    <row r="3198" spans="1:7" x14ac:dyDescent="0.2">
      <c r="A3198" s="384" t="s">
        <v>6157</v>
      </c>
      <c r="B3198" s="385" t="s">
        <v>7656</v>
      </c>
      <c r="C3198" s="384"/>
      <c r="D3198" s="386"/>
      <c r="E3198" s="387"/>
      <c r="F3198" s="387"/>
      <c r="G3198" s="387"/>
    </row>
    <row r="3199" spans="1:7" s="352" customFormat="1" ht="25.5" x14ac:dyDescent="0.2">
      <c r="A3199" s="378" t="s">
        <v>6158</v>
      </c>
      <c r="B3199" s="379"/>
      <c r="C3199" s="378" t="s">
        <v>2119</v>
      </c>
      <c r="D3199" s="381" t="s">
        <v>46</v>
      </c>
      <c r="E3199" s="383">
        <v>331.08</v>
      </c>
      <c r="F3199" s="383">
        <v>23.35</v>
      </c>
      <c r="G3199" s="383">
        <v>354.43</v>
      </c>
    </row>
    <row r="3200" spans="1:7" s="352" customFormat="1" ht="25.5" x14ac:dyDescent="0.2">
      <c r="A3200" s="378" t="s">
        <v>6159</v>
      </c>
      <c r="B3200" s="379"/>
      <c r="C3200" s="378" t="s">
        <v>2120</v>
      </c>
      <c r="D3200" s="381" t="s">
        <v>46</v>
      </c>
      <c r="E3200" s="383">
        <v>381.75</v>
      </c>
      <c r="F3200" s="383">
        <v>23.35</v>
      </c>
      <c r="G3200" s="383">
        <v>405.1</v>
      </c>
    </row>
    <row r="3201" spans="1:7" s="352" customFormat="1" ht="25.5" x14ac:dyDescent="0.2">
      <c r="A3201" s="378" t="s">
        <v>6160</v>
      </c>
      <c r="B3201" s="379"/>
      <c r="C3201" s="378" t="s">
        <v>2121</v>
      </c>
      <c r="D3201" s="381" t="s">
        <v>46</v>
      </c>
      <c r="E3201" s="383">
        <v>532.87</v>
      </c>
      <c r="F3201" s="383">
        <v>23.35</v>
      </c>
      <c r="G3201" s="383">
        <v>556.22</v>
      </c>
    </row>
    <row r="3202" spans="1:7" s="352" customFormat="1" ht="25.5" x14ac:dyDescent="0.2">
      <c r="A3202" s="378" t="s">
        <v>6161</v>
      </c>
      <c r="B3202" s="379"/>
      <c r="C3202" s="378" t="s">
        <v>2122</v>
      </c>
      <c r="D3202" s="381" t="s">
        <v>46</v>
      </c>
      <c r="E3202" s="383">
        <v>706.42</v>
      </c>
      <c r="F3202" s="383">
        <v>23.35</v>
      </c>
      <c r="G3202" s="383">
        <v>729.77</v>
      </c>
    </row>
    <row r="3203" spans="1:7" s="352" customFormat="1" ht="25.5" x14ac:dyDescent="0.2">
      <c r="A3203" s="378" t="s">
        <v>6162</v>
      </c>
      <c r="B3203" s="379"/>
      <c r="C3203" s="378" t="s">
        <v>2123</v>
      </c>
      <c r="D3203" s="381" t="s">
        <v>46</v>
      </c>
      <c r="E3203" s="383">
        <v>533.07000000000005</v>
      </c>
      <c r="F3203" s="383">
        <v>23.35</v>
      </c>
      <c r="G3203" s="383">
        <v>556.41999999999996</v>
      </c>
    </row>
    <row r="3204" spans="1:7" s="352" customFormat="1" ht="25.5" x14ac:dyDescent="0.2">
      <c r="A3204" s="378" t="s">
        <v>6163</v>
      </c>
      <c r="B3204" s="379"/>
      <c r="C3204" s="378" t="s">
        <v>2124</v>
      </c>
      <c r="D3204" s="381" t="s">
        <v>46</v>
      </c>
      <c r="E3204" s="383">
        <v>261.44</v>
      </c>
      <c r="F3204" s="383">
        <v>23.35</v>
      </c>
      <c r="G3204" s="383">
        <v>284.79000000000002</v>
      </c>
    </row>
    <row r="3205" spans="1:7" s="352" customFormat="1" ht="25.5" x14ac:dyDescent="0.2">
      <c r="A3205" s="378" t="s">
        <v>6164</v>
      </c>
      <c r="B3205" s="379"/>
      <c r="C3205" s="378" t="s">
        <v>2125</v>
      </c>
      <c r="D3205" s="381" t="s">
        <v>46</v>
      </c>
      <c r="E3205" s="383">
        <v>285.52999999999997</v>
      </c>
      <c r="F3205" s="383">
        <v>23.35</v>
      </c>
      <c r="G3205" s="383">
        <v>308.88</v>
      </c>
    </row>
    <row r="3206" spans="1:7" s="352" customFormat="1" ht="25.5" x14ac:dyDescent="0.2">
      <c r="A3206" s="378" t="s">
        <v>6165</v>
      </c>
      <c r="B3206" s="379"/>
      <c r="C3206" s="378" t="s">
        <v>6166</v>
      </c>
      <c r="D3206" s="381" t="s">
        <v>46</v>
      </c>
      <c r="E3206" s="383">
        <v>314.85000000000002</v>
      </c>
      <c r="F3206" s="383">
        <v>23.35</v>
      </c>
      <c r="G3206" s="383">
        <v>338.2</v>
      </c>
    </row>
    <row r="3207" spans="1:7" s="352" customFormat="1" ht="25.5" x14ac:dyDescent="0.2">
      <c r="A3207" s="378" t="s">
        <v>6167</v>
      </c>
      <c r="B3207" s="379"/>
      <c r="C3207" s="378" t="s">
        <v>2126</v>
      </c>
      <c r="D3207" s="381" t="s">
        <v>46</v>
      </c>
      <c r="E3207" s="383">
        <v>403.67</v>
      </c>
      <c r="F3207" s="383">
        <v>23.35</v>
      </c>
      <c r="G3207" s="383">
        <v>427.02</v>
      </c>
    </row>
    <row r="3208" spans="1:7" s="352" customFormat="1" ht="25.5" x14ac:dyDescent="0.2">
      <c r="A3208" s="378" t="s">
        <v>6168</v>
      </c>
      <c r="B3208" s="379"/>
      <c r="C3208" s="378" t="s">
        <v>2127</v>
      </c>
      <c r="D3208" s="381" t="s">
        <v>46</v>
      </c>
      <c r="E3208" s="383">
        <v>504.3</v>
      </c>
      <c r="F3208" s="383">
        <v>23.35</v>
      </c>
      <c r="G3208" s="383">
        <v>527.65</v>
      </c>
    </row>
    <row r="3209" spans="1:7" s="352" customFormat="1" ht="25.5" x14ac:dyDescent="0.2">
      <c r="A3209" s="378" t="s">
        <v>6169</v>
      </c>
      <c r="B3209" s="379"/>
      <c r="C3209" s="378" t="s">
        <v>2128</v>
      </c>
      <c r="D3209" s="381" t="s">
        <v>46</v>
      </c>
      <c r="E3209" s="383">
        <v>659.68</v>
      </c>
      <c r="F3209" s="383">
        <v>23.35</v>
      </c>
      <c r="G3209" s="383">
        <v>683.03</v>
      </c>
    </row>
    <row r="3210" spans="1:7" s="352" customFormat="1" ht="25.5" x14ac:dyDescent="0.2">
      <c r="A3210" s="378" t="s">
        <v>6170</v>
      </c>
      <c r="B3210" s="379"/>
      <c r="C3210" s="378" t="s">
        <v>2129</v>
      </c>
      <c r="D3210" s="381" t="s">
        <v>46</v>
      </c>
      <c r="E3210" s="383">
        <v>791.54</v>
      </c>
      <c r="F3210" s="383">
        <v>23.35</v>
      </c>
      <c r="G3210" s="383">
        <v>814.89</v>
      </c>
    </row>
    <row r="3211" spans="1:7" s="352" customFormat="1" x14ac:dyDescent="0.2">
      <c r="A3211" s="384" t="s">
        <v>6171</v>
      </c>
      <c r="B3211" s="385" t="s">
        <v>7657</v>
      </c>
      <c r="C3211" s="384"/>
      <c r="D3211" s="386"/>
      <c r="E3211" s="387"/>
      <c r="F3211" s="387"/>
      <c r="G3211" s="387"/>
    </row>
    <row r="3212" spans="1:7" s="352" customFormat="1" ht="25.5" x14ac:dyDescent="0.2">
      <c r="A3212" s="378" t="s">
        <v>6172</v>
      </c>
      <c r="B3212" s="379"/>
      <c r="C3212" s="378" t="s">
        <v>6173</v>
      </c>
      <c r="D3212" s="381" t="s">
        <v>46</v>
      </c>
      <c r="E3212" s="383">
        <v>102.39</v>
      </c>
      <c r="F3212" s="383">
        <v>14.01</v>
      </c>
      <c r="G3212" s="383">
        <v>116.4</v>
      </c>
    </row>
    <row r="3213" spans="1:7" s="352" customFormat="1" ht="25.5" x14ac:dyDescent="0.2">
      <c r="A3213" s="378" t="s">
        <v>6174</v>
      </c>
      <c r="B3213" s="379"/>
      <c r="C3213" s="378" t="s">
        <v>6175</v>
      </c>
      <c r="D3213" s="381" t="s">
        <v>46</v>
      </c>
      <c r="E3213" s="383">
        <v>148.63</v>
      </c>
      <c r="F3213" s="383">
        <v>18.670000000000002</v>
      </c>
      <c r="G3213" s="383">
        <v>167.3</v>
      </c>
    </row>
    <row r="3214" spans="1:7" ht="25.5" x14ac:dyDescent="0.2">
      <c r="A3214" s="378" t="s">
        <v>6176</v>
      </c>
      <c r="B3214" s="379"/>
      <c r="C3214" s="378" t="s">
        <v>6177</v>
      </c>
      <c r="D3214" s="381" t="s">
        <v>46</v>
      </c>
      <c r="E3214" s="383">
        <v>177.03</v>
      </c>
      <c r="F3214" s="383">
        <v>18.670000000000002</v>
      </c>
      <c r="G3214" s="383">
        <v>195.7</v>
      </c>
    </row>
    <row r="3215" spans="1:7" s="352" customFormat="1" x14ac:dyDescent="0.2">
      <c r="A3215" s="384" t="s">
        <v>6178</v>
      </c>
      <c r="B3215" s="385" t="s">
        <v>7658</v>
      </c>
      <c r="C3215" s="384"/>
      <c r="D3215" s="386"/>
      <c r="E3215" s="387"/>
      <c r="F3215" s="387"/>
      <c r="G3215" s="387"/>
    </row>
    <row r="3216" spans="1:7" s="352" customFormat="1" ht="25.5" x14ac:dyDescent="0.2">
      <c r="A3216" s="378" t="s">
        <v>6179</v>
      </c>
      <c r="B3216" s="379"/>
      <c r="C3216" s="378" t="s">
        <v>2130</v>
      </c>
      <c r="D3216" s="381" t="s">
        <v>46</v>
      </c>
      <c r="E3216" s="383">
        <v>425.71</v>
      </c>
      <c r="F3216" s="383">
        <v>26.66</v>
      </c>
      <c r="G3216" s="383">
        <v>452.37</v>
      </c>
    </row>
    <row r="3217" spans="1:7" s="352" customFormat="1" ht="25.5" x14ac:dyDescent="0.2">
      <c r="A3217" s="378" t="s">
        <v>6180</v>
      </c>
      <c r="B3217" s="379"/>
      <c r="C3217" s="378" t="s">
        <v>2131</v>
      </c>
      <c r="D3217" s="381" t="s">
        <v>46</v>
      </c>
      <c r="E3217" s="383">
        <v>453.78</v>
      </c>
      <c r="F3217" s="383">
        <v>26.66</v>
      </c>
      <c r="G3217" s="383">
        <v>480.44</v>
      </c>
    </row>
    <row r="3218" spans="1:7" s="352" customFormat="1" ht="25.5" x14ac:dyDescent="0.2">
      <c r="A3218" s="378" t="s">
        <v>6181</v>
      </c>
      <c r="B3218" s="379"/>
      <c r="C3218" s="378" t="s">
        <v>2132</v>
      </c>
      <c r="D3218" s="381" t="s">
        <v>46</v>
      </c>
      <c r="E3218" s="383">
        <v>677.92</v>
      </c>
      <c r="F3218" s="383">
        <v>26.66</v>
      </c>
      <c r="G3218" s="383">
        <v>704.58</v>
      </c>
    </row>
    <row r="3219" spans="1:7" s="352" customFormat="1" ht="25.5" x14ac:dyDescent="0.2">
      <c r="A3219" s="378" t="s">
        <v>6182</v>
      </c>
      <c r="B3219" s="379"/>
      <c r="C3219" s="378" t="s">
        <v>2133</v>
      </c>
      <c r="D3219" s="381" t="s">
        <v>46</v>
      </c>
      <c r="E3219" s="383">
        <v>782.88</v>
      </c>
      <c r="F3219" s="383">
        <v>26.66</v>
      </c>
      <c r="G3219" s="383">
        <v>809.54</v>
      </c>
    </row>
    <row r="3220" spans="1:7" s="352" customFormat="1" ht="25.5" x14ac:dyDescent="0.2">
      <c r="A3220" s="378" t="s">
        <v>6183</v>
      </c>
      <c r="B3220" s="379"/>
      <c r="C3220" s="378" t="s">
        <v>2134</v>
      </c>
      <c r="D3220" s="381" t="s">
        <v>46</v>
      </c>
      <c r="E3220" s="383">
        <v>1011.19</v>
      </c>
      <c r="F3220" s="383">
        <v>28.65</v>
      </c>
      <c r="G3220" s="383">
        <v>1039.8399999999999</v>
      </c>
    </row>
    <row r="3221" spans="1:7" s="352" customFormat="1" ht="25.5" x14ac:dyDescent="0.2">
      <c r="A3221" s="378" t="s">
        <v>6184</v>
      </c>
      <c r="B3221" s="379"/>
      <c r="C3221" s="378" t="s">
        <v>2135</v>
      </c>
      <c r="D3221" s="381" t="s">
        <v>46</v>
      </c>
      <c r="E3221" s="383">
        <v>1203.79</v>
      </c>
      <c r="F3221" s="383">
        <v>28.65</v>
      </c>
      <c r="G3221" s="383">
        <v>1232.44</v>
      </c>
    </row>
    <row r="3222" spans="1:7" s="352" customFormat="1" ht="25.5" x14ac:dyDescent="0.2">
      <c r="A3222" s="378" t="s">
        <v>6185</v>
      </c>
      <c r="B3222" s="379"/>
      <c r="C3222" s="378" t="s">
        <v>2160</v>
      </c>
      <c r="D3222" s="381" t="s">
        <v>6</v>
      </c>
      <c r="E3222" s="383">
        <v>75.319999999999993</v>
      </c>
      <c r="F3222" s="383">
        <v>14.6</v>
      </c>
      <c r="G3222" s="383">
        <v>89.92</v>
      </c>
    </row>
    <row r="3223" spans="1:7" s="352" customFormat="1" ht="25.5" x14ac:dyDescent="0.2">
      <c r="A3223" s="378" t="s">
        <v>6186</v>
      </c>
      <c r="B3223" s="379"/>
      <c r="C3223" s="378" t="s">
        <v>2136</v>
      </c>
      <c r="D3223" s="381" t="s">
        <v>6</v>
      </c>
      <c r="E3223" s="383">
        <v>95.56</v>
      </c>
      <c r="F3223" s="383">
        <v>14.6</v>
      </c>
      <c r="G3223" s="383">
        <v>110.16</v>
      </c>
    </row>
    <row r="3224" spans="1:7" s="352" customFormat="1" ht="25.5" x14ac:dyDescent="0.2">
      <c r="A3224" s="378" t="s">
        <v>6187</v>
      </c>
      <c r="B3224" s="379"/>
      <c r="C3224" s="378" t="s">
        <v>2137</v>
      </c>
      <c r="D3224" s="381" t="s">
        <v>6</v>
      </c>
      <c r="E3224" s="383">
        <v>126.15</v>
      </c>
      <c r="F3224" s="383">
        <v>15.92</v>
      </c>
      <c r="G3224" s="383">
        <v>142.07</v>
      </c>
    </row>
    <row r="3225" spans="1:7" s="352" customFormat="1" ht="25.5" x14ac:dyDescent="0.2">
      <c r="A3225" s="378" t="s">
        <v>6188</v>
      </c>
      <c r="B3225" s="379"/>
      <c r="C3225" s="378" t="s">
        <v>2138</v>
      </c>
      <c r="D3225" s="381" t="s">
        <v>6</v>
      </c>
      <c r="E3225" s="383">
        <v>168.83</v>
      </c>
      <c r="F3225" s="383">
        <v>17.260000000000002</v>
      </c>
      <c r="G3225" s="383">
        <v>186.09</v>
      </c>
    </row>
    <row r="3226" spans="1:7" s="352" customFormat="1" ht="25.5" x14ac:dyDescent="0.2">
      <c r="A3226" s="378" t="s">
        <v>6189</v>
      </c>
      <c r="B3226" s="379"/>
      <c r="C3226" s="378" t="s">
        <v>2139</v>
      </c>
      <c r="D3226" s="381" t="s">
        <v>6</v>
      </c>
      <c r="E3226" s="383">
        <v>185.97</v>
      </c>
      <c r="F3226" s="383">
        <v>18.579999999999998</v>
      </c>
      <c r="G3226" s="383">
        <v>204.55</v>
      </c>
    </row>
    <row r="3227" spans="1:7" s="352" customFormat="1" ht="25.5" x14ac:dyDescent="0.2">
      <c r="A3227" s="378" t="s">
        <v>6190</v>
      </c>
      <c r="B3227" s="379"/>
      <c r="C3227" s="378" t="s">
        <v>2140</v>
      </c>
      <c r="D3227" s="381" t="s">
        <v>6</v>
      </c>
      <c r="E3227" s="383">
        <v>242.49</v>
      </c>
      <c r="F3227" s="383">
        <v>19.91</v>
      </c>
      <c r="G3227" s="383">
        <v>262.39999999999998</v>
      </c>
    </row>
    <row r="3228" spans="1:7" s="352" customFormat="1" ht="25.5" x14ac:dyDescent="0.2">
      <c r="A3228" s="378" t="s">
        <v>6191</v>
      </c>
      <c r="B3228" s="379"/>
      <c r="C3228" s="378" t="s">
        <v>2141</v>
      </c>
      <c r="D3228" s="381" t="s">
        <v>6</v>
      </c>
      <c r="E3228" s="383">
        <v>343.89</v>
      </c>
      <c r="F3228" s="383">
        <v>21.24</v>
      </c>
      <c r="G3228" s="383">
        <v>365.13</v>
      </c>
    </row>
    <row r="3229" spans="1:7" s="352" customFormat="1" ht="25.5" x14ac:dyDescent="0.2">
      <c r="A3229" s="378" t="s">
        <v>6192</v>
      </c>
      <c r="B3229" s="379"/>
      <c r="C3229" s="378" t="s">
        <v>2150</v>
      </c>
      <c r="D3229" s="381" t="s">
        <v>6</v>
      </c>
      <c r="E3229" s="383">
        <v>190.2</v>
      </c>
      <c r="F3229" s="383">
        <v>18.579999999999998</v>
      </c>
      <c r="G3229" s="383">
        <v>208.78</v>
      </c>
    </row>
    <row r="3230" spans="1:7" s="352" customFormat="1" ht="25.5" x14ac:dyDescent="0.2">
      <c r="A3230" s="378" t="s">
        <v>6193</v>
      </c>
      <c r="B3230" s="379"/>
      <c r="C3230" s="378" t="s">
        <v>2142</v>
      </c>
      <c r="D3230" s="381" t="s">
        <v>6</v>
      </c>
      <c r="E3230" s="383">
        <v>221.17</v>
      </c>
      <c r="F3230" s="383">
        <v>14.6</v>
      </c>
      <c r="G3230" s="383">
        <v>235.77</v>
      </c>
    </row>
    <row r="3231" spans="1:7" s="352" customFormat="1" ht="25.5" x14ac:dyDescent="0.2">
      <c r="A3231" s="378" t="s">
        <v>6194</v>
      </c>
      <c r="B3231" s="379"/>
      <c r="C3231" s="378" t="s">
        <v>2143</v>
      </c>
      <c r="D3231" s="381" t="s">
        <v>6</v>
      </c>
      <c r="E3231" s="383">
        <v>273.52</v>
      </c>
      <c r="F3231" s="383">
        <v>18.579999999999998</v>
      </c>
      <c r="G3231" s="383">
        <v>292.10000000000002</v>
      </c>
    </row>
    <row r="3232" spans="1:7" s="352" customFormat="1" ht="25.5" x14ac:dyDescent="0.2">
      <c r="A3232" s="378" t="s">
        <v>6195</v>
      </c>
      <c r="B3232" s="379"/>
      <c r="C3232" s="378" t="s">
        <v>2144</v>
      </c>
      <c r="D3232" s="381" t="s">
        <v>6</v>
      </c>
      <c r="E3232" s="383">
        <v>414.25</v>
      </c>
      <c r="F3232" s="383">
        <v>21.24</v>
      </c>
      <c r="G3232" s="383">
        <v>435.49</v>
      </c>
    </row>
    <row r="3233" spans="1:7" s="352" customFormat="1" ht="25.5" x14ac:dyDescent="0.2">
      <c r="A3233" s="378" t="s">
        <v>6196</v>
      </c>
      <c r="B3233" s="379"/>
      <c r="C3233" s="378" t="s">
        <v>2145</v>
      </c>
      <c r="D3233" s="381" t="s">
        <v>6</v>
      </c>
      <c r="E3233" s="383">
        <v>302.16000000000003</v>
      </c>
      <c r="F3233" s="383">
        <v>15.92</v>
      </c>
      <c r="G3233" s="383">
        <v>318.08</v>
      </c>
    </row>
    <row r="3234" spans="1:7" s="352" customFormat="1" ht="38.25" x14ac:dyDescent="0.2">
      <c r="A3234" s="378" t="s">
        <v>6197</v>
      </c>
      <c r="B3234" s="379"/>
      <c r="C3234" s="378" t="s">
        <v>2146</v>
      </c>
      <c r="D3234" s="381" t="s">
        <v>6</v>
      </c>
      <c r="E3234" s="383">
        <v>392.17</v>
      </c>
      <c r="F3234" s="383">
        <v>18.579999999999998</v>
      </c>
      <c r="G3234" s="383">
        <v>410.75</v>
      </c>
    </row>
    <row r="3235" spans="1:7" s="352" customFormat="1" ht="38.25" x14ac:dyDescent="0.2">
      <c r="A3235" s="378" t="s">
        <v>6198</v>
      </c>
      <c r="B3235" s="379"/>
      <c r="C3235" s="378" t="s">
        <v>2147</v>
      </c>
      <c r="D3235" s="381" t="s">
        <v>6</v>
      </c>
      <c r="E3235" s="383">
        <v>605.29</v>
      </c>
      <c r="F3235" s="383">
        <v>21.24</v>
      </c>
      <c r="G3235" s="383">
        <v>626.53</v>
      </c>
    </row>
    <row r="3236" spans="1:7" s="352" customFormat="1" ht="25.5" x14ac:dyDescent="0.2">
      <c r="A3236" s="378" t="s">
        <v>6199</v>
      </c>
      <c r="B3236" s="379"/>
      <c r="C3236" s="378" t="s">
        <v>2148</v>
      </c>
      <c r="D3236" s="381" t="s">
        <v>6</v>
      </c>
      <c r="E3236" s="383">
        <v>73.56</v>
      </c>
      <c r="F3236" s="383">
        <v>14.6</v>
      </c>
      <c r="G3236" s="383">
        <v>88.16</v>
      </c>
    </row>
    <row r="3237" spans="1:7" s="352" customFormat="1" ht="25.5" x14ac:dyDescent="0.2">
      <c r="A3237" s="378" t="s">
        <v>6200</v>
      </c>
      <c r="B3237" s="379"/>
      <c r="C3237" s="378" t="s">
        <v>2149</v>
      </c>
      <c r="D3237" s="381" t="s">
        <v>6</v>
      </c>
      <c r="E3237" s="383">
        <v>98.9</v>
      </c>
      <c r="F3237" s="383">
        <v>15.92</v>
      </c>
      <c r="G3237" s="383">
        <v>114.82</v>
      </c>
    </row>
    <row r="3238" spans="1:7" s="352" customFormat="1" x14ac:dyDescent="0.2">
      <c r="A3238" s="384" t="s">
        <v>6201</v>
      </c>
      <c r="B3238" s="385" t="s">
        <v>7659</v>
      </c>
      <c r="C3238" s="384"/>
      <c r="D3238" s="386"/>
      <c r="E3238" s="387"/>
      <c r="F3238" s="387"/>
      <c r="G3238" s="387"/>
    </row>
    <row r="3239" spans="1:7" s="352" customFormat="1" ht="25.5" x14ac:dyDescent="0.2">
      <c r="A3239" s="378" t="s">
        <v>6202</v>
      </c>
      <c r="B3239" s="379"/>
      <c r="C3239" s="378" t="s">
        <v>2152</v>
      </c>
      <c r="D3239" s="381" t="s">
        <v>6</v>
      </c>
      <c r="E3239" s="383">
        <v>298.14999999999998</v>
      </c>
      <c r="F3239" s="383">
        <v>18.579999999999998</v>
      </c>
      <c r="G3239" s="383">
        <v>316.73</v>
      </c>
    </row>
    <row r="3240" spans="1:7" s="352" customFormat="1" ht="38.25" x14ac:dyDescent="0.2">
      <c r="A3240" s="378" t="s">
        <v>6203</v>
      </c>
      <c r="B3240" s="379"/>
      <c r="C3240" s="378" t="s">
        <v>2153</v>
      </c>
      <c r="D3240" s="381" t="s">
        <v>6</v>
      </c>
      <c r="E3240" s="383">
        <v>351.08</v>
      </c>
      <c r="F3240" s="383">
        <v>21.24</v>
      </c>
      <c r="G3240" s="383">
        <v>372.32</v>
      </c>
    </row>
    <row r="3241" spans="1:7" s="352" customFormat="1" ht="38.25" x14ac:dyDescent="0.2">
      <c r="A3241" s="378" t="s">
        <v>6204</v>
      </c>
      <c r="B3241" s="379"/>
      <c r="C3241" s="378" t="s">
        <v>2154</v>
      </c>
      <c r="D3241" s="381" t="s">
        <v>6</v>
      </c>
      <c r="E3241" s="383">
        <v>490.05</v>
      </c>
      <c r="F3241" s="383">
        <v>23.89</v>
      </c>
      <c r="G3241" s="383">
        <v>513.94000000000005</v>
      </c>
    </row>
    <row r="3242" spans="1:7" s="352" customFormat="1" ht="38.25" x14ac:dyDescent="0.2">
      <c r="A3242" s="378" t="s">
        <v>6205</v>
      </c>
      <c r="B3242" s="379"/>
      <c r="C3242" s="378" t="s">
        <v>2155</v>
      </c>
      <c r="D3242" s="381" t="s">
        <v>6</v>
      </c>
      <c r="E3242" s="383">
        <v>869.96</v>
      </c>
      <c r="F3242" s="383">
        <v>26.54</v>
      </c>
      <c r="G3242" s="383">
        <v>896.5</v>
      </c>
    </row>
    <row r="3243" spans="1:7" ht="25.5" x14ac:dyDescent="0.2">
      <c r="A3243" s="378" t="s">
        <v>6206</v>
      </c>
      <c r="B3243" s="379"/>
      <c r="C3243" s="378" t="s">
        <v>2151</v>
      </c>
      <c r="D3243" s="381" t="s">
        <v>6</v>
      </c>
      <c r="E3243" s="383">
        <v>188.88</v>
      </c>
      <c r="F3243" s="383">
        <v>18.579999999999998</v>
      </c>
      <c r="G3243" s="383">
        <v>207.46</v>
      </c>
    </row>
    <row r="3244" spans="1:7" s="352" customFormat="1" ht="25.5" x14ac:dyDescent="0.2">
      <c r="A3244" s="378" t="s">
        <v>6207</v>
      </c>
      <c r="B3244" s="379"/>
      <c r="C3244" s="378" t="s">
        <v>2156</v>
      </c>
      <c r="D3244" s="381" t="s">
        <v>6</v>
      </c>
      <c r="E3244" s="383">
        <v>235.62</v>
      </c>
      <c r="F3244" s="383">
        <v>18.579999999999998</v>
      </c>
      <c r="G3244" s="383">
        <v>254.2</v>
      </c>
    </row>
    <row r="3245" spans="1:7" s="352" customFormat="1" ht="38.25" x14ac:dyDescent="0.2">
      <c r="A3245" s="378" t="s">
        <v>6208</v>
      </c>
      <c r="B3245" s="379"/>
      <c r="C3245" s="378" t="s">
        <v>2157</v>
      </c>
      <c r="D3245" s="381" t="s">
        <v>6</v>
      </c>
      <c r="E3245" s="383">
        <v>356.03</v>
      </c>
      <c r="F3245" s="383">
        <v>21.24</v>
      </c>
      <c r="G3245" s="383">
        <v>377.27</v>
      </c>
    </row>
    <row r="3246" spans="1:7" s="352" customFormat="1" ht="38.25" x14ac:dyDescent="0.2">
      <c r="A3246" s="378" t="s">
        <v>6209</v>
      </c>
      <c r="B3246" s="379"/>
      <c r="C3246" s="378" t="s">
        <v>2158</v>
      </c>
      <c r="D3246" s="381" t="s">
        <v>6</v>
      </c>
      <c r="E3246" s="383">
        <v>560.85</v>
      </c>
      <c r="F3246" s="383">
        <v>23.89</v>
      </c>
      <c r="G3246" s="383">
        <v>584.74</v>
      </c>
    </row>
    <row r="3247" spans="1:7" s="352" customFormat="1" ht="38.25" x14ac:dyDescent="0.2">
      <c r="A3247" s="378" t="s">
        <v>6210</v>
      </c>
      <c r="B3247" s="379"/>
      <c r="C3247" s="378" t="s">
        <v>2159</v>
      </c>
      <c r="D3247" s="381" t="s">
        <v>6</v>
      </c>
      <c r="E3247" s="383">
        <v>688.34</v>
      </c>
      <c r="F3247" s="383">
        <v>26.54</v>
      </c>
      <c r="G3247" s="383">
        <v>714.88</v>
      </c>
    </row>
    <row r="3248" spans="1:7" s="352" customFormat="1" x14ac:dyDescent="0.2">
      <c r="A3248" s="384" t="s">
        <v>6211</v>
      </c>
      <c r="B3248" s="385" t="s">
        <v>6212</v>
      </c>
      <c r="C3248" s="384"/>
      <c r="D3248" s="386"/>
      <c r="E3248" s="387"/>
      <c r="F3248" s="387"/>
      <c r="G3248" s="387"/>
    </row>
    <row r="3249" spans="1:7" ht="25.5" x14ac:dyDescent="0.2">
      <c r="A3249" s="378" t="s">
        <v>6213</v>
      </c>
      <c r="B3249" s="379"/>
      <c r="C3249" s="378" t="s">
        <v>2161</v>
      </c>
      <c r="D3249" s="381" t="s">
        <v>46</v>
      </c>
      <c r="E3249" s="383">
        <v>1.0900000000000001</v>
      </c>
      <c r="F3249" s="383">
        <v>45.79</v>
      </c>
      <c r="G3249" s="383">
        <v>46.88</v>
      </c>
    </row>
    <row r="3250" spans="1:7" s="352" customFormat="1" ht="25.5" x14ac:dyDescent="0.2">
      <c r="A3250" s="378" t="s">
        <v>6214</v>
      </c>
      <c r="B3250" s="379"/>
      <c r="C3250" s="378" t="s">
        <v>2162</v>
      </c>
      <c r="D3250" s="381" t="s">
        <v>46</v>
      </c>
      <c r="E3250" s="383">
        <v>46.92</v>
      </c>
      <c r="F3250" s="383">
        <v>26.64</v>
      </c>
      <c r="G3250" s="383">
        <v>73.56</v>
      </c>
    </row>
    <row r="3251" spans="1:7" s="352" customFormat="1" x14ac:dyDescent="0.2">
      <c r="A3251" s="384" t="s">
        <v>6215</v>
      </c>
      <c r="B3251" s="385" t="s">
        <v>7660</v>
      </c>
      <c r="C3251" s="384"/>
      <c r="D3251" s="386"/>
      <c r="E3251" s="387"/>
      <c r="F3251" s="387"/>
      <c r="G3251" s="387"/>
    </row>
    <row r="3252" spans="1:7" s="352" customFormat="1" ht="25.5" x14ac:dyDescent="0.2">
      <c r="A3252" s="378" t="s">
        <v>6216</v>
      </c>
      <c r="B3252" s="379"/>
      <c r="C3252" s="378" t="s">
        <v>2165</v>
      </c>
      <c r="D3252" s="381" t="s">
        <v>46</v>
      </c>
      <c r="E3252" s="383">
        <v>32.4</v>
      </c>
      <c r="F3252" s="383">
        <v>46.45</v>
      </c>
      <c r="G3252" s="383">
        <v>78.849999999999994</v>
      </c>
    </row>
    <row r="3253" spans="1:7" s="352" customFormat="1" ht="25.5" x14ac:dyDescent="0.2">
      <c r="A3253" s="378" t="s">
        <v>6217</v>
      </c>
      <c r="B3253" s="379"/>
      <c r="C3253" s="378" t="s">
        <v>2172</v>
      </c>
      <c r="D3253" s="381" t="s">
        <v>46</v>
      </c>
      <c r="E3253" s="383">
        <v>47.62</v>
      </c>
      <c r="F3253" s="383">
        <v>53.09</v>
      </c>
      <c r="G3253" s="383">
        <v>100.71</v>
      </c>
    </row>
    <row r="3254" spans="1:7" s="352" customFormat="1" ht="25.5" x14ac:dyDescent="0.2">
      <c r="A3254" s="378" t="s">
        <v>6218</v>
      </c>
      <c r="B3254" s="379"/>
      <c r="C3254" s="378" t="s">
        <v>2164</v>
      </c>
      <c r="D3254" s="381" t="s">
        <v>46</v>
      </c>
      <c r="E3254" s="383">
        <v>53.3</v>
      </c>
      <c r="F3254" s="383">
        <v>53.09</v>
      </c>
      <c r="G3254" s="383">
        <v>106.39</v>
      </c>
    </row>
    <row r="3255" spans="1:7" s="352" customFormat="1" ht="25.5" x14ac:dyDescent="0.2">
      <c r="A3255" s="378" t="s">
        <v>6219</v>
      </c>
      <c r="B3255" s="379"/>
      <c r="C3255" s="378" t="s">
        <v>2163</v>
      </c>
      <c r="D3255" s="381" t="s">
        <v>46</v>
      </c>
      <c r="E3255" s="383">
        <v>63.06</v>
      </c>
      <c r="F3255" s="383">
        <v>59.72</v>
      </c>
      <c r="G3255" s="383">
        <v>122.78</v>
      </c>
    </row>
    <row r="3256" spans="1:7" s="352" customFormat="1" ht="25.5" x14ac:dyDescent="0.2">
      <c r="A3256" s="378" t="s">
        <v>6220</v>
      </c>
      <c r="B3256" s="379"/>
      <c r="C3256" s="378" t="s">
        <v>2167</v>
      </c>
      <c r="D3256" s="381" t="s">
        <v>46</v>
      </c>
      <c r="E3256" s="383">
        <v>97.26</v>
      </c>
      <c r="F3256" s="383">
        <v>66.36</v>
      </c>
      <c r="G3256" s="383">
        <v>163.62</v>
      </c>
    </row>
    <row r="3257" spans="1:7" s="352" customFormat="1" ht="25.5" x14ac:dyDescent="0.2">
      <c r="A3257" s="378" t="s">
        <v>6221</v>
      </c>
      <c r="B3257" s="379"/>
      <c r="C3257" s="378" t="s">
        <v>2166</v>
      </c>
      <c r="D3257" s="381" t="s">
        <v>46</v>
      </c>
      <c r="E3257" s="383">
        <v>135.1</v>
      </c>
      <c r="F3257" s="383">
        <v>74.66</v>
      </c>
      <c r="G3257" s="383">
        <v>209.76</v>
      </c>
    </row>
    <row r="3258" spans="1:7" s="352" customFormat="1" ht="25.5" x14ac:dyDescent="0.2">
      <c r="A3258" s="378" t="s">
        <v>6222</v>
      </c>
      <c r="B3258" s="379"/>
      <c r="C3258" s="378" t="s">
        <v>2173</v>
      </c>
      <c r="D3258" s="381" t="s">
        <v>46</v>
      </c>
      <c r="E3258" s="383">
        <v>157.09</v>
      </c>
      <c r="F3258" s="383">
        <v>79.63</v>
      </c>
      <c r="G3258" s="383">
        <v>236.72</v>
      </c>
    </row>
    <row r="3259" spans="1:7" s="352" customFormat="1" ht="25.5" x14ac:dyDescent="0.2">
      <c r="A3259" s="378" t="s">
        <v>6223</v>
      </c>
      <c r="B3259" s="379"/>
      <c r="C3259" s="378" t="s">
        <v>2168</v>
      </c>
      <c r="D3259" s="381" t="s">
        <v>46</v>
      </c>
      <c r="E3259" s="383">
        <v>191.84</v>
      </c>
      <c r="F3259" s="383">
        <v>82.96</v>
      </c>
      <c r="G3259" s="383">
        <v>274.8</v>
      </c>
    </row>
    <row r="3260" spans="1:7" s="352" customFormat="1" ht="25.5" x14ac:dyDescent="0.2">
      <c r="A3260" s="378" t="s">
        <v>6224</v>
      </c>
      <c r="B3260" s="379"/>
      <c r="C3260" s="378" t="s">
        <v>2169</v>
      </c>
      <c r="D3260" s="381" t="s">
        <v>46</v>
      </c>
      <c r="E3260" s="383">
        <v>260.75</v>
      </c>
      <c r="F3260" s="383">
        <v>87.92</v>
      </c>
      <c r="G3260" s="383">
        <v>348.67</v>
      </c>
    </row>
    <row r="3261" spans="1:7" s="352" customFormat="1" ht="25.5" x14ac:dyDescent="0.2">
      <c r="A3261" s="378" t="s">
        <v>6225</v>
      </c>
      <c r="B3261" s="379"/>
      <c r="C3261" s="378" t="s">
        <v>2170</v>
      </c>
      <c r="D3261" s="381" t="s">
        <v>46</v>
      </c>
      <c r="E3261" s="383">
        <v>349.32</v>
      </c>
      <c r="F3261" s="383">
        <v>91.25</v>
      </c>
      <c r="G3261" s="383">
        <v>440.57</v>
      </c>
    </row>
    <row r="3262" spans="1:7" ht="25.5" x14ac:dyDescent="0.2">
      <c r="A3262" s="378" t="s">
        <v>6226</v>
      </c>
      <c r="B3262" s="379"/>
      <c r="C3262" s="378" t="s">
        <v>2171</v>
      </c>
      <c r="D3262" s="381" t="s">
        <v>46</v>
      </c>
      <c r="E3262" s="383">
        <v>550.91999999999996</v>
      </c>
      <c r="F3262" s="383">
        <v>99.54</v>
      </c>
      <c r="G3262" s="383">
        <v>650.46</v>
      </c>
    </row>
    <row r="3263" spans="1:7" s="352" customFormat="1" ht="25.5" x14ac:dyDescent="0.2">
      <c r="A3263" s="378" t="s">
        <v>6227</v>
      </c>
      <c r="B3263" s="379"/>
      <c r="C3263" s="378" t="s">
        <v>2174</v>
      </c>
      <c r="D3263" s="381" t="s">
        <v>46</v>
      </c>
      <c r="E3263" s="383">
        <v>561.36</v>
      </c>
      <c r="F3263" s="383">
        <v>109.5</v>
      </c>
      <c r="G3263" s="383">
        <v>670.86</v>
      </c>
    </row>
    <row r="3264" spans="1:7" s="352" customFormat="1" ht="25.5" x14ac:dyDescent="0.2">
      <c r="A3264" s="378" t="s">
        <v>6228</v>
      </c>
      <c r="B3264" s="379"/>
      <c r="C3264" s="378" t="s">
        <v>2175</v>
      </c>
      <c r="D3264" s="381" t="s">
        <v>46</v>
      </c>
      <c r="E3264" s="383">
        <v>837.15</v>
      </c>
      <c r="F3264" s="383">
        <v>116.14</v>
      </c>
      <c r="G3264" s="383">
        <v>953.29</v>
      </c>
    </row>
    <row r="3265" spans="1:7" s="352" customFormat="1" x14ac:dyDescent="0.2">
      <c r="A3265" s="384" t="s">
        <v>6229</v>
      </c>
      <c r="B3265" s="385" t="s">
        <v>2176</v>
      </c>
      <c r="C3265" s="384"/>
      <c r="D3265" s="386"/>
      <c r="E3265" s="387"/>
      <c r="F3265" s="387"/>
      <c r="G3265" s="387"/>
    </row>
    <row r="3266" spans="1:7" x14ac:dyDescent="0.2">
      <c r="A3266" s="378" t="s">
        <v>6230</v>
      </c>
      <c r="B3266" s="379"/>
      <c r="C3266" s="378" t="s">
        <v>2177</v>
      </c>
      <c r="D3266" s="381" t="s">
        <v>46</v>
      </c>
      <c r="E3266" s="383">
        <v>88.7</v>
      </c>
      <c r="F3266" s="383">
        <v>10.8</v>
      </c>
      <c r="G3266" s="383">
        <v>99.5</v>
      </c>
    </row>
    <row r="3267" spans="1:7" s="352" customFormat="1" x14ac:dyDescent="0.2">
      <c r="A3267" s="378" t="s">
        <v>6231</v>
      </c>
      <c r="B3267" s="379"/>
      <c r="C3267" s="378" t="s">
        <v>2178</v>
      </c>
      <c r="D3267" s="381" t="s">
        <v>46</v>
      </c>
      <c r="E3267" s="383">
        <v>109.16</v>
      </c>
      <c r="F3267" s="383">
        <v>16.2</v>
      </c>
      <c r="G3267" s="383">
        <v>125.36</v>
      </c>
    </row>
    <row r="3268" spans="1:7" s="352" customFormat="1" x14ac:dyDescent="0.2">
      <c r="A3268" s="378" t="s">
        <v>6232</v>
      </c>
      <c r="B3268" s="379"/>
      <c r="C3268" s="378" t="s">
        <v>2179</v>
      </c>
      <c r="D3268" s="381" t="s">
        <v>46</v>
      </c>
      <c r="E3268" s="383">
        <v>144.18</v>
      </c>
      <c r="F3268" s="383">
        <v>18.899999999999999</v>
      </c>
      <c r="G3268" s="383">
        <v>163.08000000000001</v>
      </c>
    </row>
    <row r="3269" spans="1:7" s="352" customFormat="1" x14ac:dyDescent="0.2">
      <c r="A3269" s="378" t="s">
        <v>6233</v>
      </c>
      <c r="B3269" s="379"/>
      <c r="C3269" s="378" t="s">
        <v>2180</v>
      </c>
      <c r="D3269" s="381" t="s">
        <v>46</v>
      </c>
      <c r="E3269" s="383">
        <v>191.12</v>
      </c>
      <c r="F3269" s="383">
        <v>21.6</v>
      </c>
      <c r="G3269" s="383">
        <v>212.72</v>
      </c>
    </row>
    <row r="3270" spans="1:7" s="352" customFormat="1" x14ac:dyDescent="0.2">
      <c r="A3270" s="378" t="s">
        <v>6234</v>
      </c>
      <c r="B3270" s="379"/>
      <c r="C3270" s="378" t="s">
        <v>2181</v>
      </c>
      <c r="D3270" s="381" t="s">
        <v>46</v>
      </c>
      <c r="E3270" s="383">
        <v>242.88</v>
      </c>
      <c r="F3270" s="383">
        <v>27</v>
      </c>
      <c r="G3270" s="383">
        <v>269.88</v>
      </c>
    </row>
    <row r="3271" spans="1:7" s="352" customFormat="1" x14ac:dyDescent="0.2">
      <c r="A3271" s="378" t="s">
        <v>6235</v>
      </c>
      <c r="B3271" s="379"/>
      <c r="C3271" s="378" t="s">
        <v>2182</v>
      </c>
      <c r="D3271" s="381" t="s">
        <v>46</v>
      </c>
      <c r="E3271" s="383">
        <v>307.52999999999997</v>
      </c>
      <c r="F3271" s="383">
        <v>32.4</v>
      </c>
      <c r="G3271" s="383">
        <v>339.93</v>
      </c>
    </row>
    <row r="3272" spans="1:7" s="352" customFormat="1" x14ac:dyDescent="0.2">
      <c r="A3272" s="378" t="s">
        <v>6236</v>
      </c>
      <c r="B3272" s="379"/>
      <c r="C3272" s="378" t="s">
        <v>2183</v>
      </c>
      <c r="D3272" s="381" t="s">
        <v>46</v>
      </c>
      <c r="E3272" s="383">
        <v>351.68</v>
      </c>
      <c r="F3272" s="383">
        <v>40.5</v>
      </c>
      <c r="G3272" s="383">
        <v>392.18</v>
      </c>
    </row>
    <row r="3273" spans="1:7" s="352" customFormat="1" x14ac:dyDescent="0.2">
      <c r="A3273" s="378" t="s">
        <v>6237</v>
      </c>
      <c r="B3273" s="379"/>
      <c r="C3273" s="378" t="s">
        <v>2184</v>
      </c>
      <c r="D3273" s="381" t="s">
        <v>46</v>
      </c>
      <c r="E3273" s="383">
        <v>521.94000000000005</v>
      </c>
      <c r="F3273" s="383">
        <v>81</v>
      </c>
      <c r="G3273" s="383">
        <v>602.94000000000005</v>
      </c>
    </row>
    <row r="3274" spans="1:7" s="352" customFormat="1" x14ac:dyDescent="0.2">
      <c r="A3274" s="384" t="s">
        <v>6238</v>
      </c>
      <c r="B3274" s="385" t="s">
        <v>7661</v>
      </c>
      <c r="C3274" s="384"/>
      <c r="D3274" s="386"/>
      <c r="E3274" s="387"/>
      <c r="F3274" s="387"/>
      <c r="G3274" s="387"/>
    </row>
    <row r="3275" spans="1:7" s="352" customFormat="1" ht="25.5" x14ac:dyDescent="0.2">
      <c r="A3275" s="378" t="s">
        <v>6239</v>
      </c>
      <c r="B3275" s="379"/>
      <c r="C3275" s="378" t="s">
        <v>2185</v>
      </c>
      <c r="D3275" s="381" t="s">
        <v>46</v>
      </c>
      <c r="E3275" s="383">
        <v>80.36</v>
      </c>
      <c r="F3275" s="383">
        <v>16.600000000000001</v>
      </c>
      <c r="G3275" s="383">
        <v>96.96</v>
      </c>
    </row>
    <row r="3276" spans="1:7" s="352" customFormat="1" ht="25.5" x14ac:dyDescent="0.2">
      <c r="A3276" s="378" t="s">
        <v>6240</v>
      </c>
      <c r="B3276" s="379"/>
      <c r="C3276" s="378" t="s">
        <v>2186</v>
      </c>
      <c r="D3276" s="381" t="s">
        <v>46</v>
      </c>
      <c r="E3276" s="383">
        <v>106.48</v>
      </c>
      <c r="F3276" s="383">
        <v>16.600000000000001</v>
      </c>
      <c r="G3276" s="383">
        <v>123.08</v>
      </c>
    </row>
    <row r="3277" spans="1:7" s="352" customFormat="1" ht="25.5" x14ac:dyDescent="0.2">
      <c r="A3277" s="378" t="s">
        <v>6241</v>
      </c>
      <c r="B3277" s="379"/>
      <c r="C3277" s="378" t="s">
        <v>2187</v>
      </c>
      <c r="D3277" s="381" t="s">
        <v>46</v>
      </c>
      <c r="E3277" s="383">
        <v>121.06</v>
      </c>
      <c r="F3277" s="383">
        <v>23.35</v>
      </c>
      <c r="G3277" s="383">
        <v>144.41</v>
      </c>
    </row>
    <row r="3278" spans="1:7" s="352" customFormat="1" ht="25.5" x14ac:dyDescent="0.2">
      <c r="A3278" s="378" t="s">
        <v>6242</v>
      </c>
      <c r="B3278" s="379"/>
      <c r="C3278" s="378" t="s">
        <v>2188</v>
      </c>
      <c r="D3278" s="381" t="s">
        <v>46</v>
      </c>
      <c r="E3278" s="383">
        <v>192.48</v>
      </c>
      <c r="F3278" s="383">
        <v>23.35</v>
      </c>
      <c r="G3278" s="383">
        <v>215.83</v>
      </c>
    </row>
    <row r="3279" spans="1:7" s="352" customFormat="1" ht="25.5" x14ac:dyDescent="0.2">
      <c r="A3279" s="378" t="s">
        <v>6243</v>
      </c>
      <c r="B3279" s="379"/>
      <c r="C3279" s="378" t="s">
        <v>2189</v>
      </c>
      <c r="D3279" s="381" t="s">
        <v>46</v>
      </c>
      <c r="E3279" s="383">
        <v>342.81</v>
      </c>
      <c r="F3279" s="383">
        <v>23.35</v>
      </c>
      <c r="G3279" s="383">
        <v>366.16</v>
      </c>
    </row>
    <row r="3280" spans="1:7" s="352" customFormat="1" ht="38.25" x14ac:dyDescent="0.2">
      <c r="A3280" s="378" t="s">
        <v>6244</v>
      </c>
      <c r="B3280" s="379"/>
      <c r="C3280" s="378" t="s">
        <v>2190</v>
      </c>
      <c r="D3280" s="381" t="s">
        <v>6</v>
      </c>
      <c r="E3280" s="383">
        <v>30.15</v>
      </c>
      <c r="F3280" s="383">
        <v>13.27</v>
      </c>
      <c r="G3280" s="383">
        <v>43.42</v>
      </c>
    </row>
    <row r="3281" spans="1:7" s="352" customFormat="1" ht="38.25" x14ac:dyDescent="0.2">
      <c r="A3281" s="378" t="s">
        <v>6245</v>
      </c>
      <c r="B3281" s="379"/>
      <c r="C3281" s="378" t="s">
        <v>2191</v>
      </c>
      <c r="D3281" s="381" t="s">
        <v>6</v>
      </c>
      <c r="E3281" s="383">
        <v>33.14</v>
      </c>
      <c r="F3281" s="383">
        <v>13.27</v>
      </c>
      <c r="G3281" s="383">
        <v>46.41</v>
      </c>
    </row>
    <row r="3282" spans="1:7" s="352" customFormat="1" ht="38.25" x14ac:dyDescent="0.2">
      <c r="A3282" s="378" t="s">
        <v>6246</v>
      </c>
      <c r="B3282" s="379"/>
      <c r="C3282" s="378" t="s">
        <v>2192</v>
      </c>
      <c r="D3282" s="381" t="s">
        <v>6</v>
      </c>
      <c r="E3282" s="383">
        <v>34.450000000000003</v>
      </c>
      <c r="F3282" s="383">
        <v>16.600000000000001</v>
      </c>
      <c r="G3282" s="383">
        <v>51.05</v>
      </c>
    </row>
    <row r="3283" spans="1:7" s="352" customFormat="1" ht="38.25" x14ac:dyDescent="0.2">
      <c r="A3283" s="378" t="s">
        <v>6247</v>
      </c>
      <c r="B3283" s="379"/>
      <c r="C3283" s="378" t="s">
        <v>2193</v>
      </c>
      <c r="D3283" s="381" t="s">
        <v>6</v>
      </c>
      <c r="E3283" s="383">
        <v>68.05</v>
      </c>
      <c r="F3283" s="383">
        <v>16.600000000000001</v>
      </c>
      <c r="G3283" s="383">
        <v>84.65</v>
      </c>
    </row>
    <row r="3284" spans="1:7" s="352" customFormat="1" ht="38.25" x14ac:dyDescent="0.2">
      <c r="A3284" s="378" t="s">
        <v>6248</v>
      </c>
      <c r="B3284" s="379"/>
      <c r="C3284" s="378" t="s">
        <v>2194</v>
      </c>
      <c r="D3284" s="381" t="s">
        <v>6</v>
      </c>
      <c r="E3284" s="383">
        <v>101.26</v>
      </c>
      <c r="F3284" s="383">
        <v>16.600000000000001</v>
      </c>
      <c r="G3284" s="383">
        <v>117.86</v>
      </c>
    </row>
    <row r="3285" spans="1:7" s="352" customFormat="1" ht="25.5" x14ac:dyDescent="0.2">
      <c r="A3285" s="378" t="s">
        <v>6249</v>
      </c>
      <c r="B3285" s="379"/>
      <c r="C3285" s="378" t="s">
        <v>2195</v>
      </c>
      <c r="D3285" s="381" t="s">
        <v>55</v>
      </c>
      <c r="E3285" s="383">
        <v>717.94</v>
      </c>
      <c r="F3285" s="383">
        <v>13.27</v>
      </c>
      <c r="G3285" s="383">
        <v>731.21</v>
      </c>
    </row>
    <row r="3286" spans="1:7" s="352" customFormat="1" ht="25.5" x14ac:dyDescent="0.2">
      <c r="A3286" s="378" t="s">
        <v>6250</v>
      </c>
      <c r="B3286" s="379"/>
      <c r="C3286" s="378" t="s">
        <v>2196</v>
      </c>
      <c r="D3286" s="381" t="s">
        <v>55</v>
      </c>
      <c r="E3286" s="383">
        <v>767.05</v>
      </c>
      <c r="F3286" s="383">
        <v>13.27</v>
      </c>
      <c r="G3286" s="383">
        <v>780.32</v>
      </c>
    </row>
    <row r="3287" spans="1:7" s="352" customFormat="1" ht="25.5" x14ac:dyDescent="0.2">
      <c r="A3287" s="378" t="s">
        <v>6251</v>
      </c>
      <c r="B3287" s="379"/>
      <c r="C3287" s="378" t="s">
        <v>2197</v>
      </c>
      <c r="D3287" s="381" t="s">
        <v>55</v>
      </c>
      <c r="E3287" s="383">
        <v>727.3</v>
      </c>
      <c r="F3287" s="383">
        <v>16.600000000000001</v>
      </c>
      <c r="G3287" s="383">
        <v>743.9</v>
      </c>
    </row>
    <row r="3288" spans="1:7" s="352" customFormat="1" ht="25.5" x14ac:dyDescent="0.2">
      <c r="A3288" s="378" t="s">
        <v>6252</v>
      </c>
      <c r="B3288" s="379"/>
      <c r="C3288" s="378" t="s">
        <v>6253</v>
      </c>
      <c r="D3288" s="381" t="s">
        <v>55</v>
      </c>
      <c r="E3288" s="383">
        <v>1024.1600000000001</v>
      </c>
      <c r="F3288" s="383">
        <v>16.600000000000001</v>
      </c>
      <c r="G3288" s="383">
        <v>1040.76</v>
      </c>
    </row>
    <row r="3289" spans="1:7" ht="25.5" x14ac:dyDescent="0.2">
      <c r="A3289" s="378" t="s">
        <v>6254</v>
      </c>
      <c r="B3289" s="379"/>
      <c r="C3289" s="378" t="s">
        <v>2198</v>
      </c>
      <c r="D3289" s="381" t="s">
        <v>55</v>
      </c>
      <c r="E3289" s="383">
        <v>1136.8399999999999</v>
      </c>
      <c r="F3289" s="383">
        <v>16.600000000000001</v>
      </c>
      <c r="G3289" s="383">
        <v>1153.44</v>
      </c>
    </row>
    <row r="3290" spans="1:7" s="352" customFormat="1" ht="25.5" x14ac:dyDescent="0.2">
      <c r="A3290" s="378" t="s">
        <v>6255</v>
      </c>
      <c r="B3290" s="379"/>
      <c r="C3290" s="378" t="s">
        <v>2199</v>
      </c>
      <c r="D3290" s="381" t="s">
        <v>55</v>
      </c>
      <c r="E3290" s="383">
        <v>1590.99</v>
      </c>
      <c r="F3290" s="383">
        <v>16.600000000000001</v>
      </c>
      <c r="G3290" s="383">
        <v>1607.59</v>
      </c>
    </row>
    <row r="3291" spans="1:7" s="352" customFormat="1" ht="25.5" x14ac:dyDescent="0.2">
      <c r="A3291" s="378" t="s">
        <v>6256</v>
      </c>
      <c r="B3291" s="379"/>
      <c r="C3291" s="378" t="s">
        <v>6257</v>
      </c>
      <c r="D3291" s="381" t="s">
        <v>46</v>
      </c>
      <c r="E3291" s="383">
        <v>277.07</v>
      </c>
      <c r="F3291" s="383">
        <v>23.35</v>
      </c>
      <c r="G3291" s="383">
        <v>300.42</v>
      </c>
    </row>
    <row r="3292" spans="1:7" s="352" customFormat="1" ht="25.5" x14ac:dyDescent="0.2">
      <c r="A3292" s="378" t="s">
        <v>6258</v>
      </c>
      <c r="B3292" s="379"/>
      <c r="C3292" s="378" t="s">
        <v>6259</v>
      </c>
      <c r="D3292" s="381" t="s">
        <v>46</v>
      </c>
      <c r="E3292" s="383">
        <v>514.76</v>
      </c>
      <c r="F3292" s="383">
        <v>23.35</v>
      </c>
      <c r="G3292" s="383">
        <v>538.11</v>
      </c>
    </row>
    <row r="3293" spans="1:7" s="352" customFormat="1" ht="25.5" x14ac:dyDescent="0.2">
      <c r="A3293" s="378" t="s">
        <v>6260</v>
      </c>
      <c r="B3293" s="379"/>
      <c r="C3293" s="378" t="s">
        <v>2200</v>
      </c>
      <c r="D3293" s="381" t="s">
        <v>6</v>
      </c>
      <c r="E3293" s="383">
        <v>87.35</v>
      </c>
      <c r="F3293" s="383">
        <v>13.27</v>
      </c>
      <c r="G3293" s="383">
        <v>100.62</v>
      </c>
    </row>
    <row r="3294" spans="1:7" s="352" customFormat="1" ht="25.5" x14ac:dyDescent="0.2">
      <c r="A3294" s="378" t="s">
        <v>6261</v>
      </c>
      <c r="B3294" s="379"/>
      <c r="C3294" s="378" t="s">
        <v>2201</v>
      </c>
      <c r="D3294" s="381" t="s">
        <v>6</v>
      </c>
      <c r="E3294" s="383">
        <v>115.56</v>
      </c>
      <c r="F3294" s="383">
        <v>13.27</v>
      </c>
      <c r="G3294" s="383">
        <v>128.83000000000001</v>
      </c>
    </row>
    <row r="3295" spans="1:7" s="352" customFormat="1" ht="25.5" x14ac:dyDescent="0.2">
      <c r="A3295" s="378" t="s">
        <v>6262</v>
      </c>
      <c r="B3295" s="379"/>
      <c r="C3295" s="378" t="s">
        <v>2202</v>
      </c>
      <c r="D3295" s="381" t="s">
        <v>6</v>
      </c>
      <c r="E3295" s="383">
        <v>124.79</v>
      </c>
      <c r="F3295" s="383">
        <v>16.600000000000001</v>
      </c>
      <c r="G3295" s="383">
        <v>141.38999999999999</v>
      </c>
    </row>
    <row r="3296" spans="1:7" s="352" customFormat="1" ht="25.5" x14ac:dyDescent="0.2">
      <c r="A3296" s="378" t="s">
        <v>6263</v>
      </c>
      <c r="B3296" s="379"/>
      <c r="C3296" s="378" t="s">
        <v>6264</v>
      </c>
      <c r="D3296" s="381" t="s">
        <v>6</v>
      </c>
      <c r="E3296" s="383">
        <v>208.9</v>
      </c>
      <c r="F3296" s="383">
        <v>16.600000000000001</v>
      </c>
      <c r="G3296" s="383">
        <v>225.5</v>
      </c>
    </row>
    <row r="3297" spans="1:7" s="352" customFormat="1" ht="25.5" x14ac:dyDescent="0.2">
      <c r="A3297" s="378" t="s">
        <v>6265</v>
      </c>
      <c r="B3297" s="379"/>
      <c r="C3297" s="378" t="s">
        <v>2203</v>
      </c>
      <c r="D3297" s="381" t="s">
        <v>6</v>
      </c>
      <c r="E3297" s="383">
        <v>206.26</v>
      </c>
      <c r="F3297" s="383">
        <v>16.600000000000001</v>
      </c>
      <c r="G3297" s="383">
        <v>222.86</v>
      </c>
    </row>
    <row r="3298" spans="1:7" s="352" customFormat="1" ht="25.5" x14ac:dyDescent="0.2">
      <c r="A3298" s="378" t="s">
        <v>6266</v>
      </c>
      <c r="B3298" s="379"/>
      <c r="C3298" s="378" t="s">
        <v>2204</v>
      </c>
      <c r="D3298" s="381" t="s">
        <v>6</v>
      </c>
      <c r="E3298" s="383">
        <v>483.23</v>
      </c>
      <c r="F3298" s="383">
        <v>16.600000000000001</v>
      </c>
      <c r="G3298" s="383">
        <v>499.83</v>
      </c>
    </row>
    <row r="3299" spans="1:7" ht="25.5" x14ac:dyDescent="0.2">
      <c r="A3299" s="378" t="s">
        <v>6267</v>
      </c>
      <c r="B3299" s="379"/>
      <c r="C3299" s="378" t="s">
        <v>2205</v>
      </c>
      <c r="D3299" s="381" t="s">
        <v>6</v>
      </c>
      <c r="E3299" s="383">
        <v>107.85</v>
      </c>
      <c r="F3299" s="383">
        <v>13.27</v>
      </c>
      <c r="G3299" s="383">
        <v>121.12</v>
      </c>
    </row>
    <row r="3300" spans="1:7" s="352" customFormat="1" ht="25.5" x14ac:dyDescent="0.2">
      <c r="A3300" s="378" t="s">
        <v>6268</v>
      </c>
      <c r="B3300" s="379"/>
      <c r="C3300" s="378" t="s">
        <v>2206</v>
      </c>
      <c r="D3300" s="381" t="s">
        <v>6</v>
      </c>
      <c r="E3300" s="383">
        <v>115.31</v>
      </c>
      <c r="F3300" s="383">
        <v>13.27</v>
      </c>
      <c r="G3300" s="383">
        <v>128.58000000000001</v>
      </c>
    </row>
    <row r="3301" spans="1:7" s="352" customFormat="1" ht="25.5" x14ac:dyDescent="0.2">
      <c r="A3301" s="378" t="s">
        <v>6269</v>
      </c>
      <c r="B3301" s="379"/>
      <c r="C3301" s="378" t="s">
        <v>2207</v>
      </c>
      <c r="D3301" s="381" t="s">
        <v>6</v>
      </c>
      <c r="E3301" s="383">
        <v>124.64</v>
      </c>
      <c r="F3301" s="383">
        <v>16.600000000000001</v>
      </c>
      <c r="G3301" s="383">
        <v>141.24</v>
      </c>
    </row>
    <row r="3302" spans="1:7" ht="25.5" x14ac:dyDescent="0.2">
      <c r="A3302" s="378" t="s">
        <v>6270</v>
      </c>
      <c r="B3302" s="379"/>
      <c r="C3302" s="378" t="s">
        <v>2208</v>
      </c>
      <c r="D3302" s="381" t="s">
        <v>6</v>
      </c>
      <c r="E3302" s="383">
        <v>321.89</v>
      </c>
      <c r="F3302" s="383">
        <v>16.600000000000001</v>
      </c>
      <c r="G3302" s="383">
        <v>338.49</v>
      </c>
    </row>
    <row r="3303" spans="1:7" s="352" customFormat="1" ht="25.5" x14ac:dyDescent="0.2">
      <c r="A3303" s="378" t="s">
        <v>6271</v>
      </c>
      <c r="B3303" s="379"/>
      <c r="C3303" s="378" t="s">
        <v>6272</v>
      </c>
      <c r="D3303" s="381" t="s">
        <v>6</v>
      </c>
      <c r="E3303" s="383">
        <v>457.86</v>
      </c>
      <c r="F3303" s="383">
        <v>16.600000000000001</v>
      </c>
      <c r="G3303" s="383">
        <v>474.46</v>
      </c>
    </row>
    <row r="3304" spans="1:7" s="352" customFormat="1" ht="25.5" x14ac:dyDescent="0.2">
      <c r="A3304" s="378" t="s">
        <v>6273</v>
      </c>
      <c r="B3304" s="379"/>
      <c r="C3304" s="378" t="s">
        <v>2209</v>
      </c>
      <c r="D3304" s="381" t="s">
        <v>6</v>
      </c>
      <c r="E3304" s="383">
        <v>143.69</v>
      </c>
      <c r="F3304" s="383">
        <v>13.27</v>
      </c>
      <c r="G3304" s="383">
        <v>156.96</v>
      </c>
    </row>
    <row r="3305" spans="1:7" s="352" customFormat="1" ht="25.5" x14ac:dyDescent="0.2">
      <c r="A3305" s="378" t="s">
        <v>6274</v>
      </c>
      <c r="B3305" s="379"/>
      <c r="C3305" s="378" t="s">
        <v>2211</v>
      </c>
      <c r="D3305" s="381" t="s">
        <v>6</v>
      </c>
      <c r="E3305" s="383">
        <v>175.54</v>
      </c>
      <c r="F3305" s="383">
        <v>13.27</v>
      </c>
      <c r="G3305" s="383">
        <v>188.81</v>
      </c>
    </row>
    <row r="3306" spans="1:7" s="352" customFormat="1" ht="25.5" x14ac:dyDescent="0.2">
      <c r="A3306" s="378" t="s">
        <v>6275</v>
      </c>
      <c r="B3306" s="379"/>
      <c r="C3306" s="378" t="s">
        <v>2210</v>
      </c>
      <c r="D3306" s="381" t="s">
        <v>6</v>
      </c>
      <c r="E3306" s="383">
        <v>192.39</v>
      </c>
      <c r="F3306" s="383">
        <v>13.27</v>
      </c>
      <c r="G3306" s="383">
        <v>205.66</v>
      </c>
    </row>
    <row r="3307" spans="1:7" s="352" customFormat="1" ht="25.5" x14ac:dyDescent="0.2">
      <c r="A3307" s="378" t="s">
        <v>6276</v>
      </c>
      <c r="B3307" s="379"/>
      <c r="C3307" s="378" t="s">
        <v>2212</v>
      </c>
      <c r="D3307" s="381" t="s">
        <v>6</v>
      </c>
      <c r="E3307" s="383">
        <v>209.12</v>
      </c>
      <c r="F3307" s="383">
        <v>16.600000000000001</v>
      </c>
      <c r="G3307" s="383">
        <v>225.72</v>
      </c>
    </row>
    <row r="3308" spans="1:7" s="352" customFormat="1" ht="25.5" x14ac:dyDescent="0.2">
      <c r="A3308" s="378" t="s">
        <v>6277</v>
      </c>
      <c r="B3308" s="379"/>
      <c r="C3308" s="378" t="s">
        <v>2213</v>
      </c>
      <c r="D3308" s="381" t="s">
        <v>6</v>
      </c>
      <c r="E3308" s="383">
        <v>229.85</v>
      </c>
      <c r="F3308" s="383">
        <v>16.600000000000001</v>
      </c>
      <c r="G3308" s="383">
        <v>246.45</v>
      </c>
    </row>
    <row r="3309" spans="1:7" s="352" customFormat="1" ht="25.5" x14ac:dyDescent="0.2">
      <c r="A3309" s="378" t="s">
        <v>6278</v>
      </c>
      <c r="B3309" s="379"/>
      <c r="C3309" s="378" t="s">
        <v>2214</v>
      </c>
      <c r="D3309" s="381" t="s">
        <v>6</v>
      </c>
      <c r="E3309" s="383">
        <v>515.70000000000005</v>
      </c>
      <c r="F3309" s="383">
        <v>16.600000000000001</v>
      </c>
      <c r="G3309" s="383">
        <v>532.29999999999995</v>
      </c>
    </row>
    <row r="3310" spans="1:7" s="352" customFormat="1" ht="38.25" x14ac:dyDescent="0.2">
      <c r="A3310" s="378" t="s">
        <v>6279</v>
      </c>
      <c r="B3310" s="379"/>
      <c r="C3310" s="378" t="s">
        <v>6280</v>
      </c>
      <c r="D3310" s="381" t="s">
        <v>6</v>
      </c>
      <c r="E3310" s="383">
        <v>88.31</v>
      </c>
      <c r="F3310" s="383">
        <v>16.600000000000001</v>
      </c>
      <c r="G3310" s="383">
        <v>104.91</v>
      </c>
    </row>
    <row r="3311" spans="1:7" s="352" customFormat="1" ht="38.25" x14ac:dyDescent="0.2">
      <c r="A3311" s="378" t="s">
        <v>6281</v>
      </c>
      <c r="B3311" s="379"/>
      <c r="C3311" s="378" t="s">
        <v>6282</v>
      </c>
      <c r="D3311" s="381" t="s">
        <v>6</v>
      </c>
      <c r="E3311" s="383">
        <v>443.35</v>
      </c>
      <c r="F3311" s="383">
        <v>16.600000000000001</v>
      </c>
      <c r="G3311" s="383">
        <v>459.95</v>
      </c>
    </row>
    <row r="3312" spans="1:7" s="352" customFormat="1" ht="25.5" x14ac:dyDescent="0.2">
      <c r="A3312" s="378" t="s">
        <v>6283</v>
      </c>
      <c r="B3312" s="379"/>
      <c r="C3312" s="378" t="s">
        <v>2215</v>
      </c>
      <c r="D3312" s="381" t="s">
        <v>6</v>
      </c>
      <c r="E3312" s="383">
        <v>112.76</v>
      </c>
      <c r="F3312" s="383">
        <v>13.27</v>
      </c>
      <c r="G3312" s="383">
        <v>126.03</v>
      </c>
    </row>
    <row r="3313" spans="1:7" s="352" customFormat="1" ht="25.5" x14ac:dyDescent="0.2">
      <c r="A3313" s="378" t="s">
        <v>6284</v>
      </c>
      <c r="B3313" s="379"/>
      <c r="C3313" s="378" t="s">
        <v>2216</v>
      </c>
      <c r="D3313" s="381" t="s">
        <v>6</v>
      </c>
      <c r="E3313" s="383">
        <v>133.02000000000001</v>
      </c>
      <c r="F3313" s="383">
        <v>16.600000000000001</v>
      </c>
      <c r="G3313" s="383">
        <v>149.62</v>
      </c>
    </row>
    <row r="3314" spans="1:7" s="352" customFormat="1" ht="25.5" x14ac:dyDescent="0.2">
      <c r="A3314" s="378" t="s">
        <v>6285</v>
      </c>
      <c r="B3314" s="379"/>
      <c r="C3314" s="378" t="s">
        <v>6286</v>
      </c>
      <c r="D3314" s="381" t="s">
        <v>6</v>
      </c>
      <c r="E3314" s="383">
        <v>200.1</v>
      </c>
      <c r="F3314" s="383">
        <v>16.600000000000001</v>
      </c>
      <c r="G3314" s="383">
        <v>216.7</v>
      </c>
    </row>
    <row r="3315" spans="1:7" s="352" customFormat="1" ht="25.5" x14ac:dyDescent="0.2">
      <c r="A3315" s="378" t="s">
        <v>6287</v>
      </c>
      <c r="B3315" s="379"/>
      <c r="C3315" s="378" t="s">
        <v>6288</v>
      </c>
      <c r="D3315" s="381" t="s">
        <v>6</v>
      </c>
      <c r="E3315" s="383">
        <v>143.68</v>
      </c>
      <c r="F3315" s="383">
        <v>16.600000000000001</v>
      </c>
      <c r="G3315" s="383">
        <v>160.28</v>
      </c>
    </row>
    <row r="3316" spans="1:7" ht="25.5" x14ac:dyDescent="0.2">
      <c r="A3316" s="378" t="s">
        <v>6289</v>
      </c>
      <c r="B3316" s="379"/>
      <c r="C3316" s="378" t="s">
        <v>2218</v>
      </c>
      <c r="D3316" s="381" t="s">
        <v>6</v>
      </c>
      <c r="E3316" s="383">
        <v>252.72</v>
      </c>
      <c r="F3316" s="383">
        <v>16.600000000000001</v>
      </c>
      <c r="G3316" s="383">
        <v>269.32</v>
      </c>
    </row>
    <row r="3317" spans="1:7" s="352" customFormat="1" ht="25.5" x14ac:dyDescent="0.2">
      <c r="A3317" s="378" t="s">
        <v>6290</v>
      </c>
      <c r="B3317" s="379"/>
      <c r="C3317" s="378" t="s">
        <v>2217</v>
      </c>
      <c r="D3317" s="381" t="s">
        <v>6</v>
      </c>
      <c r="E3317" s="383">
        <v>269.73</v>
      </c>
      <c r="F3317" s="383">
        <v>16.600000000000001</v>
      </c>
      <c r="G3317" s="383">
        <v>286.33</v>
      </c>
    </row>
    <row r="3318" spans="1:7" s="352" customFormat="1" ht="25.5" x14ac:dyDescent="0.2">
      <c r="A3318" s="378" t="s">
        <v>6291</v>
      </c>
      <c r="B3318" s="379"/>
      <c r="C3318" s="378" t="s">
        <v>6292</v>
      </c>
      <c r="D3318" s="381" t="s">
        <v>6</v>
      </c>
      <c r="E3318" s="383">
        <v>357.17</v>
      </c>
      <c r="F3318" s="383">
        <v>16.600000000000001</v>
      </c>
      <c r="G3318" s="383">
        <v>373.77</v>
      </c>
    </row>
    <row r="3319" spans="1:7" s="352" customFormat="1" ht="25.5" x14ac:dyDescent="0.2">
      <c r="A3319" s="378" t="s">
        <v>6293</v>
      </c>
      <c r="B3319" s="379"/>
      <c r="C3319" s="378" t="s">
        <v>2219</v>
      </c>
      <c r="D3319" s="381" t="s">
        <v>6</v>
      </c>
      <c r="E3319" s="383">
        <v>419.36</v>
      </c>
      <c r="F3319" s="383">
        <v>16.600000000000001</v>
      </c>
      <c r="G3319" s="383">
        <v>435.96</v>
      </c>
    </row>
    <row r="3320" spans="1:7" s="352" customFormat="1" ht="25.5" x14ac:dyDescent="0.2">
      <c r="A3320" s="378" t="s">
        <v>6294</v>
      </c>
      <c r="B3320" s="379"/>
      <c r="C3320" s="378" t="s">
        <v>6295</v>
      </c>
      <c r="D3320" s="381" t="s">
        <v>6</v>
      </c>
      <c r="E3320" s="383">
        <v>827.85</v>
      </c>
      <c r="F3320" s="383">
        <v>16.600000000000001</v>
      </c>
      <c r="G3320" s="383">
        <v>844.45</v>
      </c>
    </row>
    <row r="3321" spans="1:7" s="352" customFormat="1" ht="25.5" x14ac:dyDescent="0.2">
      <c r="A3321" s="378" t="s">
        <v>6296</v>
      </c>
      <c r="B3321" s="379"/>
      <c r="C3321" s="378" t="s">
        <v>2220</v>
      </c>
      <c r="D3321" s="381" t="s">
        <v>6</v>
      </c>
      <c r="E3321" s="383">
        <v>381.68</v>
      </c>
      <c r="F3321" s="383">
        <v>13.27</v>
      </c>
      <c r="G3321" s="383">
        <v>394.95</v>
      </c>
    </row>
    <row r="3322" spans="1:7" s="352" customFormat="1" ht="25.5" x14ac:dyDescent="0.2">
      <c r="A3322" s="378" t="s">
        <v>6297</v>
      </c>
      <c r="B3322" s="379"/>
      <c r="C3322" s="378" t="s">
        <v>6298</v>
      </c>
      <c r="D3322" s="381" t="s">
        <v>6</v>
      </c>
      <c r="E3322" s="383">
        <v>502.86</v>
      </c>
      <c r="F3322" s="383">
        <v>16.600000000000001</v>
      </c>
      <c r="G3322" s="383">
        <v>519.46</v>
      </c>
    </row>
    <row r="3323" spans="1:7" s="352" customFormat="1" ht="25.5" x14ac:dyDescent="0.2">
      <c r="A3323" s="378" t="s">
        <v>6299</v>
      </c>
      <c r="B3323" s="379"/>
      <c r="C3323" s="378" t="s">
        <v>6300</v>
      </c>
      <c r="D3323" s="381" t="s">
        <v>6</v>
      </c>
      <c r="E3323" s="383">
        <v>792.86</v>
      </c>
      <c r="F3323" s="383">
        <v>16.600000000000001</v>
      </c>
      <c r="G3323" s="383">
        <v>809.46</v>
      </c>
    </row>
    <row r="3324" spans="1:7" s="352" customFormat="1" ht="25.5" x14ac:dyDescent="0.2">
      <c r="A3324" s="378" t="s">
        <v>6301</v>
      </c>
      <c r="B3324" s="379"/>
      <c r="C3324" s="378" t="s">
        <v>6302</v>
      </c>
      <c r="D3324" s="381" t="s">
        <v>6</v>
      </c>
      <c r="E3324" s="383">
        <v>803.09</v>
      </c>
      <c r="F3324" s="383">
        <v>16.600000000000001</v>
      </c>
      <c r="G3324" s="383">
        <v>819.69</v>
      </c>
    </row>
    <row r="3325" spans="1:7" ht="25.5" x14ac:dyDescent="0.2">
      <c r="A3325" s="378" t="s">
        <v>6303</v>
      </c>
      <c r="B3325" s="379"/>
      <c r="C3325" s="378" t="s">
        <v>6304</v>
      </c>
      <c r="D3325" s="381" t="s">
        <v>6</v>
      </c>
      <c r="E3325" s="383">
        <v>1352.85</v>
      </c>
      <c r="F3325" s="383">
        <v>16.600000000000001</v>
      </c>
      <c r="G3325" s="383">
        <v>1369.45</v>
      </c>
    </row>
    <row r="3326" spans="1:7" s="352" customFormat="1" ht="51" x14ac:dyDescent="0.2">
      <c r="A3326" s="378" t="s">
        <v>6305</v>
      </c>
      <c r="B3326" s="379"/>
      <c r="C3326" s="378" t="s">
        <v>2221</v>
      </c>
      <c r="D3326" s="381" t="s">
        <v>6</v>
      </c>
      <c r="E3326" s="383">
        <v>382.52</v>
      </c>
      <c r="F3326" s="383">
        <v>13.27</v>
      </c>
      <c r="G3326" s="383">
        <v>395.79</v>
      </c>
    </row>
    <row r="3327" spans="1:7" s="352" customFormat="1" ht="51" x14ac:dyDescent="0.2">
      <c r="A3327" s="378" t="s">
        <v>6306</v>
      </c>
      <c r="B3327" s="379"/>
      <c r="C3327" s="378" t="s">
        <v>2222</v>
      </c>
      <c r="D3327" s="381" t="s">
        <v>6</v>
      </c>
      <c r="E3327" s="383">
        <v>335.69</v>
      </c>
      <c r="F3327" s="383">
        <v>13.27</v>
      </c>
      <c r="G3327" s="383">
        <v>348.96</v>
      </c>
    </row>
    <row r="3328" spans="1:7" s="352" customFormat="1" ht="51" x14ac:dyDescent="0.2">
      <c r="A3328" s="378" t="s">
        <v>6307</v>
      </c>
      <c r="B3328" s="379"/>
      <c r="C3328" s="378" t="s">
        <v>2223</v>
      </c>
      <c r="D3328" s="381" t="s">
        <v>6</v>
      </c>
      <c r="E3328" s="383">
        <v>419.2</v>
      </c>
      <c r="F3328" s="383">
        <v>16.600000000000001</v>
      </c>
      <c r="G3328" s="383">
        <v>435.8</v>
      </c>
    </row>
    <row r="3329" spans="1:7" s="352" customFormat="1" ht="51" x14ac:dyDescent="0.2">
      <c r="A3329" s="378" t="s">
        <v>6308</v>
      </c>
      <c r="B3329" s="379"/>
      <c r="C3329" s="378" t="s">
        <v>2224</v>
      </c>
      <c r="D3329" s="381" t="s">
        <v>6</v>
      </c>
      <c r="E3329" s="383">
        <v>666.84</v>
      </c>
      <c r="F3329" s="383">
        <v>16.600000000000001</v>
      </c>
      <c r="G3329" s="383">
        <v>683.44</v>
      </c>
    </row>
    <row r="3330" spans="1:7" s="352" customFormat="1" ht="25.5" x14ac:dyDescent="0.2">
      <c r="A3330" s="378" t="s">
        <v>6309</v>
      </c>
      <c r="B3330" s="379"/>
      <c r="C3330" s="378" t="s">
        <v>2225</v>
      </c>
      <c r="D3330" s="381" t="s">
        <v>6</v>
      </c>
      <c r="E3330" s="383">
        <v>219.28</v>
      </c>
      <c r="F3330" s="383">
        <v>16.600000000000001</v>
      </c>
      <c r="G3330" s="383">
        <v>235.88</v>
      </c>
    </row>
    <row r="3331" spans="1:7" s="352" customFormat="1" ht="25.5" x14ac:dyDescent="0.2">
      <c r="A3331" s="378" t="s">
        <v>6310</v>
      </c>
      <c r="B3331" s="379"/>
      <c r="C3331" s="378" t="s">
        <v>6311</v>
      </c>
      <c r="D3331" s="381" t="s">
        <v>6</v>
      </c>
      <c r="E3331" s="383">
        <v>442.38</v>
      </c>
      <c r="F3331" s="383">
        <v>16.600000000000001</v>
      </c>
      <c r="G3331" s="383">
        <v>458.98</v>
      </c>
    </row>
    <row r="3332" spans="1:7" s="352" customFormat="1" ht="25.5" x14ac:dyDescent="0.2">
      <c r="A3332" s="378" t="s">
        <v>6312</v>
      </c>
      <c r="B3332" s="379"/>
      <c r="C3332" s="378" t="s">
        <v>6313</v>
      </c>
      <c r="D3332" s="381" t="s">
        <v>6</v>
      </c>
      <c r="E3332" s="383">
        <v>652.87</v>
      </c>
      <c r="F3332" s="383">
        <v>16.600000000000001</v>
      </c>
      <c r="G3332" s="383">
        <v>669.47</v>
      </c>
    </row>
    <row r="3333" spans="1:7" s="352" customFormat="1" ht="25.5" x14ac:dyDescent="0.2">
      <c r="A3333" s="378" t="s">
        <v>6314</v>
      </c>
      <c r="B3333" s="379"/>
      <c r="C3333" s="378" t="s">
        <v>6315</v>
      </c>
      <c r="D3333" s="381" t="s">
        <v>6</v>
      </c>
      <c r="E3333" s="383">
        <v>893.35</v>
      </c>
      <c r="F3333" s="383">
        <v>16.600000000000001</v>
      </c>
      <c r="G3333" s="383">
        <v>909.95</v>
      </c>
    </row>
    <row r="3334" spans="1:7" s="352" customFormat="1" ht="25.5" x14ac:dyDescent="0.2">
      <c r="A3334" s="378" t="s">
        <v>6316</v>
      </c>
      <c r="B3334" s="379"/>
      <c r="C3334" s="378" t="s">
        <v>6317</v>
      </c>
      <c r="D3334" s="381" t="s">
        <v>6</v>
      </c>
      <c r="E3334" s="383">
        <v>1272.19</v>
      </c>
      <c r="F3334" s="383">
        <v>16.600000000000001</v>
      </c>
      <c r="G3334" s="383">
        <v>1288.79</v>
      </c>
    </row>
    <row r="3335" spans="1:7" s="352" customFormat="1" x14ac:dyDescent="0.2">
      <c r="A3335" s="384" t="s">
        <v>6318</v>
      </c>
      <c r="B3335" s="385" t="s">
        <v>7662</v>
      </c>
      <c r="C3335" s="384"/>
      <c r="D3335" s="386"/>
      <c r="E3335" s="387"/>
      <c r="F3335" s="387"/>
      <c r="G3335" s="387"/>
    </row>
    <row r="3336" spans="1:7" s="352" customFormat="1" ht="25.5" x14ac:dyDescent="0.2">
      <c r="A3336" s="378" t="s">
        <v>6319</v>
      </c>
      <c r="B3336" s="379"/>
      <c r="C3336" s="378" t="s">
        <v>6320</v>
      </c>
      <c r="D3336" s="381" t="s">
        <v>46</v>
      </c>
      <c r="E3336" s="383">
        <v>4.71</v>
      </c>
      <c r="F3336" s="383">
        <v>5.47</v>
      </c>
      <c r="G3336" s="383">
        <v>10.18</v>
      </c>
    </row>
    <row r="3337" spans="1:7" s="352" customFormat="1" ht="25.5" x14ac:dyDescent="0.2">
      <c r="A3337" s="378" t="s">
        <v>6321</v>
      </c>
      <c r="B3337" s="379"/>
      <c r="C3337" s="378" t="s">
        <v>6322</v>
      </c>
      <c r="D3337" s="381" t="s">
        <v>46</v>
      </c>
      <c r="E3337" s="383">
        <v>6.38</v>
      </c>
      <c r="F3337" s="383">
        <v>5.47</v>
      </c>
      <c r="G3337" s="383">
        <v>11.85</v>
      </c>
    </row>
    <row r="3338" spans="1:7" s="352" customFormat="1" ht="25.5" x14ac:dyDescent="0.2">
      <c r="A3338" s="378" t="s">
        <v>6323</v>
      </c>
      <c r="B3338" s="379"/>
      <c r="C3338" s="378" t="s">
        <v>6324</v>
      </c>
      <c r="D3338" s="381" t="s">
        <v>46</v>
      </c>
      <c r="E3338" s="383">
        <v>8.67</v>
      </c>
      <c r="F3338" s="383">
        <v>5.47</v>
      </c>
      <c r="G3338" s="383">
        <v>14.14</v>
      </c>
    </row>
    <row r="3339" spans="1:7" s="352" customFormat="1" ht="25.5" x14ac:dyDescent="0.2">
      <c r="A3339" s="378" t="s">
        <v>6325</v>
      </c>
      <c r="B3339" s="379"/>
      <c r="C3339" s="378" t="s">
        <v>6326</v>
      </c>
      <c r="D3339" s="381" t="s">
        <v>46</v>
      </c>
      <c r="E3339" s="383">
        <v>10.25</v>
      </c>
      <c r="F3339" s="383">
        <v>8.3000000000000007</v>
      </c>
      <c r="G3339" s="383">
        <v>18.55</v>
      </c>
    </row>
    <row r="3340" spans="1:7" s="352" customFormat="1" ht="25.5" x14ac:dyDescent="0.2">
      <c r="A3340" s="378" t="s">
        <v>6327</v>
      </c>
      <c r="B3340" s="379"/>
      <c r="C3340" s="378" t="s">
        <v>6328</v>
      </c>
      <c r="D3340" s="381" t="s">
        <v>46</v>
      </c>
      <c r="E3340" s="383">
        <v>14.29</v>
      </c>
      <c r="F3340" s="383">
        <v>8.3000000000000007</v>
      </c>
      <c r="G3340" s="383">
        <v>22.59</v>
      </c>
    </row>
    <row r="3341" spans="1:7" s="352" customFormat="1" ht="25.5" x14ac:dyDescent="0.2">
      <c r="A3341" s="378" t="s">
        <v>6329</v>
      </c>
      <c r="B3341" s="379"/>
      <c r="C3341" s="378" t="s">
        <v>6330</v>
      </c>
      <c r="D3341" s="381" t="s">
        <v>46</v>
      </c>
      <c r="E3341" s="383">
        <v>17.73</v>
      </c>
      <c r="F3341" s="383">
        <v>8.3000000000000007</v>
      </c>
      <c r="G3341" s="383">
        <v>26.03</v>
      </c>
    </row>
    <row r="3342" spans="1:7" s="352" customFormat="1" ht="25.5" x14ac:dyDescent="0.2">
      <c r="A3342" s="378" t="s">
        <v>6331</v>
      </c>
      <c r="B3342" s="379"/>
      <c r="C3342" s="378" t="s">
        <v>6332</v>
      </c>
      <c r="D3342" s="381" t="s">
        <v>46</v>
      </c>
      <c r="E3342" s="383">
        <v>20.87</v>
      </c>
      <c r="F3342" s="383">
        <v>8.3000000000000007</v>
      </c>
      <c r="G3342" s="383">
        <v>29.17</v>
      </c>
    </row>
    <row r="3343" spans="1:7" s="352" customFormat="1" x14ac:dyDescent="0.2">
      <c r="A3343" s="384" t="s">
        <v>6333</v>
      </c>
      <c r="B3343" s="385" t="s">
        <v>7663</v>
      </c>
      <c r="C3343" s="384"/>
      <c r="D3343" s="386"/>
      <c r="E3343" s="387"/>
      <c r="F3343" s="387"/>
      <c r="G3343" s="387"/>
    </row>
    <row r="3344" spans="1:7" s="352" customFormat="1" ht="25.5" x14ac:dyDescent="0.2">
      <c r="A3344" s="378" t="s">
        <v>6334</v>
      </c>
      <c r="B3344" s="379"/>
      <c r="C3344" s="378" t="s">
        <v>6335</v>
      </c>
      <c r="D3344" s="381" t="s">
        <v>46</v>
      </c>
      <c r="E3344" s="383">
        <v>26.18</v>
      </c>
      <c r="F3344" s="383">
        <v>11.94</v>
      </c>
      <c r="G3344" s="383">
        <v>38.119999999999997</v>
      </c>
    </row>
    <row r="3345" spans="1:7" s="352" customFormat="1" ht="25.5" x14ac:dyDescent="0.2">
      <c r="A3345" s="378" t="s">
        <v>6336</v>
      </c>
      <c r="B3345" s="379"/>
      <c r="C3345" s="378" t="s">
        <v>6337</v>
      </c>
      <c r="D3345" s="381" t="s">
        <v>46</v>
      </c>
      <c r="E3345" s="383">
        <v>35.94</v>
      </c>
      <c r="F3345" s="383">
        <v>11.94</v>
      </c>
      <c r="G3345" s="383">
        <v>47.88</v>
      </c>
    </row>
    <row r="3346" spans="1:7" s="352" customFormat="1" ht="25.5" x14ac:dyDescent="0.2">
      <c r="A3346" s="378" t="s">
        <v>6338</v>
      </c>
      <c r="B3346" s="379"/>
      <c r="C3346" s="378" t="s">
        <v>6339</v>
      </c>
      <c r="D3346" s="381" t="s">
        <v>46</v>
      </c>
      <c r="E3346" s="383">
        <v>46.65</v>
      </c>
      <c r="F3346" s="383">
        <v>11.94</v>
      </c>
      <c r="G3346" s="383">
        <v>58.59</v>
      </c>
    </row>
    <row r="3347" spans="1:7" s="352" customFormat="1" ht="25.5" x14ac:dyDescent="0.2">
      <c r="A3347" s="378" t="s">
        <v>6340</v>
      </c>
      <c r="B3347" s="379"/>
      <c r="C3347" s="378" t="s">
        <v>6341</v>
      </c>
      <c r="D3347" s="381" t="s">
        <v>46</v>
      </c>
      <c r="E3347" s="383">
        <v>55.24</v>
      </c>
      <c r="F3347" s="383">
        <v>11.94</v>
      </c>
      <c r="G3347" s="383">
        <v>67.180000000000007</v>
      </c>
    </row>
    <row r="3348" spans="1:7" s="352" customFormat="1" ht="25.5" x14ac:dyDescent="0.2">
      <c r="A3348" s="378" t="s">
        <v>6342</v>
      </c>
      <c r="B3348" s="379"/>
      <c r="C3348" s="378" t="s">
        <v>6343</v>
      </c>
      <c r="D3348" s="381" t="s">
        <v>46</v>
      </c>
      <c r="E3348" s="383">
        <v>67.16</v>
      </c>
      <c r="F3348" s="383">
        <v>11.94</v>
      </c>
      <c r="G3348" s="383">
        <v>79.099999999999994</v>
      </c>
    </row>
    <row r="3349" spans="1:7" s="352" customFormat="1" ht="25.5" x14ac:dyDescent="0.2">
      <c r="A3349" s="378" t="s">
        <v>6344</v>
      </c>
      <c r="B3349" s="379"/>
      <c r="C3349" s="378" t="s">
        <v>6345</v>
      </c>
      <c r="D3349" s="381" t="s">
        <v>46</v>
      </c>
      <c r="E3349" s="383">
        <v>77.38</v>
      </c>
      <c r="F3349" s="383">
        <v>11.94</v>
      </c>
      <c r="G3349" s="383">
        <v>89.32</v>
      </c>
    </row>
    <row r="3350" spans="1:7" s="352" customFormat="1" ht="25.5" x14ac:dyDescent="0.2">
      <c r="A3350" s="378" t="s">
        <v>6346</v>
      </c>
      <c r="B3350" s="379"/>
      <c r="C3350" s="378" t="s">
        <v>6347</v>
      </c>
      <c r="D3350" s="381" t="s">
        <v>46</v>
      </c>
      <c r="E3350" s="383">
        <v>87.49</v>
      </c>
      <c r="F3350" s="383">
        <v>11.94</v>
      </c>
      <c r="G3350" s="383">
        <v>99.43</v>
      </c>
    </row>
    <row r="3351" spans="1:7" s="352" customFormat="1" ht="25.5" x14ac:dyDescent="0.2">
      <c r="A3351" s="378" t="s">
        <v>6348</v>
      </c>
      <c r="B3351" s="379"/>
      <c r="C3351" s="378" t="s">
        <v>6349</v>
      </c>
      <c r="D3351" s="381" t="s">
        <v>46</v>
      </c>
      <c r="E3351" s="383">
        <v>100.27</v>
      </c>
      <c r="F3351" s="383">
        <v>11.94</v>
      </c>
      <c r="G3351" s="383">
        <v>112.21</v>
      </c>
    </row>
    <row r="3352" spans="1:7" s="352" customFormat="1" ht="25.5" x14ac:dyDescent="0.2">
      <c r="A3352" s="378" t="s">
        <v>6350</v>
      </c>
      <c r="B3352" s="379"/>
      <c r="C3352" s="378" t="s">
        <v>6351</v>
      </c>
      <c r="D3352" s="381" t="s">
        <v>46</v>
      </c>
      <c r="E3352" s="383">
        <v>110.07</v>
      </c>
      <c r="F3352" s="383">
        <v>11.94</v>
      </c>
      <c r="G3352" s="383">
        <v>122.01</v>
      </c>
    </row>
    <row r="3353" spans="1:7" s="352" customFormat="1" ht="25.5" x14ac:dyDescent="0.2">
      <c r="A3353" s="378" t="s">
        <v>6352</v>
      </c>
      <c r="B3353" s="379"/>
      <c r="C3353" s="378" t="s">
        <v>6353</v>
      </c>
      <c r="D3353" s="381" t="s">
        <v>46</v>
      </c>
      <c r="E3353" s="383">
        <v>120.32</v>
      </c>
      <c r="F3353" s="383">
        <v>11.94</v>
      </c>
      <c r="G3353" s="383">
        <v>132.26</v>
      </c>
    </row>
    <row r="3354" spans="1:7" s="352" customFormat="1" ht="25.5" x14ac:dyDescent="0.2">
      <c r="A3354" s="378" t="s">
        <v>6354</v>
      </c>
      <c r="B3354" s="379"/>
      <c r="C3354" s="378" t="s">
        <v>6355</v>
      </c>
      <c r="D3354" s="381" t="s">
        <v>46</v>
      </c>
      <c r="E3354" s="383">
        <v>130.54</v>
      </c>
      <c r="F3354" s="383">
        <v>11.94</v>
      </c>
      <c r="G3354" s="383">
        <v>142.47999999999999</v>
      </c>
    </row>
    <row r="3355" spans="1:7" s="352" customFormat="1" x14ac:dyDescent="0.2">
      <c r="A3355" s="384" t="s">
        <v>7664</v>
      </c>
      <c r="B3355" s="385" t="s">
        <v>7665</v>
      </c>
      <c r="C3355" s="384"/>
      <c r="D3355" s="386"/>
      <c r="E3355" s="387"/>
      <c r="F3355" s="387"/>
      <c r="G3355" s="387"/>
    </row>
    <row r="3356" spans="1:7" s="352" customFormat="1" ht="51" x14ac:dyDescent="0.2">
      <c r="A3356" s="378" t="s">
        <v>7666</v>
      </c>
      <c r="B3356" s="379"/>
      <c r="C3356" s="378" t="s">
        <v>7667</v>
      </c>
      <c r="D3356" s="381" t="s">
        <v>46</v>
      </c>
      <c r="E3356" s="383">
        <v>25.9</v>
      </c>
      <c r="F3356" s="383">
        <v>11.67</v>
      </c>
      <c r="G3356" s="383">
        <v>37.57</v>
      </c>
    </row>
    <row r="3357" spans="1:7" s="352" customFormat="1" ht="51" x14ac:dyDescent="0.2">
      <c r="A3357" s="378" t="s">
        <v>7668</v>
      </c>
      <c r="B3357" s="379"/>
      <c r="C3357" s="378" t="s">
        <v>7669</v>
      </c>
      <c r="D3357" s="381" t="s">
        <v>46</v>
      </c>
      <c r="E3357" s="383">
        <v>32.58</v>
      </c>
      <c r="F3357" s="383">
        <v>11.67</v>
      </c>
      <c r="G3357" s="383">
        <v>44.25</v>
      </c>
    </row>
    <row r="3358" spans="1:7" s="352" customFormat="1" ht="51" x14ac:dyDescent="0.2">
      <c r="A3358" s="378" t="s">
        <v>7670</v>
      </c>
      <c r="B3358" s="379"/>
      <c r="C3358" s="378" t="s">
        <v>7671</v>
      </c>
      <c r="D3358" s="381" t="s">
        <v>46</v>
      </c>
      <c r="E3358" s="383">
        <v>33.42</v>
      </c>
      <c r="F3358" s="383">
        <v>11.67</v>
      </c>
      <c r="G3358" s="383">
        <v>45.09</v>
      </c>
    </row>
    <row r="3359" spans="1:7" s="352" customFormat="1" ht="51" x14ac:dyDescent="0.2">
      <c r="A3359" s="378" t="s">
        <v>7672</v>
      </c>
      <c r="B3359" s="379"/>
      <c r="C3359" s="378" t="s">
        <v>7673</v>
      </c>
      <c r="D3359" s="381" t="s">
        <v>46</v>
      </c>
      <c r="E3359" s="383">
        <v>74.94</v>
      </c>
      <c r="F3359" s="383">
        <v>17.510000000000002</v>
      </c>
      <c r="G3359" s="383">
        <v>92.45</v>
      </c>
    </row>
    <row r="3360" spans="1:7" s="352" customFormat="1" ht="25.5" x14ac:dyDescent="0.2">
      <c r="A3360" s="378" t="s">
        <v>7674</v>
      </c>
      <c r="B3360" s="379"/>
      <c r="C3360" s="378" t="s">
        <v>7675</v>
      </c>
      <c r="D3360" s="381" t="s">
        <v>6</v>
      </c>
      <c r="E3360" s="383">
        <v>8.14</v>
      </c>
      <c r="F3360" s="383">
        <v>7.63</v>
      </c>
      <c r="G3360" s="383">
        <v>15.77</v>
      </c>
    </row>
    <row r="3361" spans="1:7" s="352" customFormat="1" ht="25.5" x14ac:dyDescent="0.2">
      <c r="A3361" s="378" t="s">
        <v>7676</v>
      </c>
      <c r="B3361" s="379"/>
      <c r="C3361" s="378" t="s">
        <v>7677</v>
      </c>
      <c r="D3361" s="381" t="s">
        <v>6</v>
      </c>
      <c r="E3361" s="383">
        <v>9.77</v>
      </c>
      <c r="F3361" s="383">
        <v>7.63</v>
      </c>
      <c r="G3361" s="383">
        <v>17.399999999999999</v>
      </c>
    </row>
    <row r="3362" spans="1:7" s="352" customFormat="1" ht="25.5" x14ac:dyDescent="0.2">
      <c r="A3362" s="378" t="s">
        <v>7678</v>
      </c>
      <c r="B3362" s="379"/>
      <c r="C3362" s="378" t="s">
        <v>7679</v>
      </c>
      <c r="D3362" s="381" t="s">
        <v>6</v>
      </c>
      <c r="E3362" s="383">
        <v>10.88</v>
      </c>
      <c r="F3362" s="383">
        <v>11.62</v>
      </c>
      <c r="G3362" s="383">
        <v>22.5</v>
      </c>
    </row>
    <row r="3363" spans="1:7" s="352" customFormat="1" ht="25.5" x14ac:dyDescent="0.2">
      <c r="A3363" s="378" t="s">
        <v>7680</v>
      </c>
      <c r="B3363" s="379"/>
      <c r="C3363" s="378" t="s">
        <v>7681</v>
      </c>
      <c r="D3363" s="381" t="s">
        <v>6</v>
      </c>
      <c r="E3363" s="383">
        <v>24.46</v>
      </c>
      <c r="F3363" s="383">
        <v>13.27</v>
      </c>
      <c r="G3363" s="383">
        <v>37.729999999999997</v>
      </c>
    </row>
    <row r="3364" spans="1:7" s="352" customFormat="1" ht="25.5" x14ac:dyDescent="0.2">
      <c r="A3364" s="378" t="s">
        <v>7682</v>
      </c>
      <c r="B3364" s="379"/>
      <c r="C3364" s="378" t="s">
        <v>7683</v>
      </c>
      <c r="D3364" s="381" t="s">
        <v>6</v>
      </c>
      <c r="E3364" s="383">
        <v>7.45</v>
      </c>
      <c r="F3364" s="383">
        <v>7.63</v>
      </c>
      <c r="G3364" s="383">
        <v>15.08</v>
      </c>
    </row>
    <row r="3365" spans="1:7" s="352" customFormat="1" ht="25.5" x14ac:dyDescent="0.2">
      <c r="A3365" s="378" t="s">
        <v>7684</v>
      </c>
      <c r="B3365" s="379"/>
      <c r="C3365" s="378" t="s">
        <v>7685</v>
      </c>
      <c r="D3365" s="381" t="s">
        <v>6</v>
      </c>
      <c r="E3365" s="383">
        <v>10.33</v>
      </c>
      <c r="F3365" s="383">
        <v>7.63</v>
      </c>
      <c r="G3365" s="383">
        <v>17.96</v>
      </c>
    </row>
    <row r="3366" spans="1:7" s="352" customFormat="1" ht="25.5" x14ac:dyDescent="0.2">
      <c r="A3366" s="378" t="s">
        <v>7686</v>
      </c>
      <c r="B3366" s="379"/>
      <c r="C3366" s="378" t="s">
        <v>7687</v>
      </c>
      <c r="D3366" s="381" t="s">
        <v>6</v>
      </c>
      <c r="E3366" s="383">
        <v>12.11</v>
      </c>
      <c r="F3366" s="383">
        <v>11.62</v>
      </c>
      <c r="G3366" s="383">
        <v>23.73</v>
      </c>
    </row>
    <row r="3367" spans="1:7" s="352" customFormat="1" ht="38.25" x14ac:dyDescent="0.2">
      <c r="A3367" s="378" t="s">
        <v>7688</v>
      </c>
      <c r="B3367" s="379"/>
      <c r="C3367" s="378" t="s">
        <v>7689</v>
      </c>
      <c r="D3367" s="381" t="s">
        <v>6</v>
      </c>
      <c r="E3367" s="383">
        <v>26.45</v>
      </c>
      <c r="F3367" s="383">
        <v>13.27</v>
      </c>
      <c r="G3367" s="383">
        <v>39.72</v>
      </c>
    </row>
    <row r="3368" spans="1:7" s="352" customFormat="1" ht="25.5" x14ac:dyDescent="0.2">
      <c r="A3368" s="378" t="s">
        <v>7690</v>
      </c>
      <c r="B3368" s="379"/>
      <c r="C3368" s="378" t="s">
        <v>7691</v>
      </c>
      <c r="D3368" s="381" t="s">
        <v>6</v>
      </c>
      <c r="E3368" s="383">
        <v>8.93</v>
      </c>
      <c r="F3368" s="383">
        <v>7.63</v>
      </c>
      <c r="G3368" s="383">
        <v>16.559999999999999</v>
      </c>
    </row>
    <row r="3369" spans="1:7" s="352" customFormat="1" ht="25.5" x14ac:dyDescent="0.2">
      <c r="A3369" s="378" t="s">
        <v>7692</v>
      </c>
      <c r="B3369" s="379"/>
      <c r="C3369" s="378" t="s">
        <v>7693</v>
      </c>
      <c r="D3369" s="381" t="s">
        <v>6</v>
      </c>
      <c r="E3369" s="383">
        <v>10.43</v>
      </c>
      <c r="F3369" s="383">
        <v>7.63</v>
      </c>
      <c r="G3369" s="383">
        <v>18.059999999999999</v>
      </c>
    </row>
    <row r="3370" spans="1:7" s="352" customFormat="1" ht="25.5" x14ac:dyDescent="0.2">
      <c r="A3370" s="378" t="s">
        <v>7694</v>
      </c>
      <c r="B3370" s="379"/>
      <c r="C3370" s="378" t="s">
        <v>7695</v>
      </c>
      <c r="D3370" s="381" t="s">
        <v>6</v>
      </c>
      <c r="E3370" s="383">
        <v>12.68</v>
      </c>
      <c r="F3370" s="383">
        <v>11.62</v>
      </c>
      <c r="G3370" s="383">
        <v>24.3</v>
      </c>
    </row>
    <row r="3371" spans="1:7" s="352" customFormat="1" ht="25.5" x14ac:dyDescent="0.2">
      <c r="A3371" s="378" t="s">
        <v>7696</v>
      </c>
      <c r="B3371" s="379"/>
      <c r="C3371" s="378" t="s">
        <v>7697</v>
      </c>
      <c r="D3371" s="381" t="s">
        <v>6</v>
      </c>
      <c r="E3371" s="383">
        <v>22.07</v>
      </c>
      <c r="F3371" s="383">
        <v>13.27</v>
      </c>
      <c r="G3371" s="383">
        <v>35.340000000000003</v>
      </c>
    </row>
    <row r="3372" spans="1:7" s="352" customFormat="1" ht="38.25" x14ac:dyDescent="0.2">
      <c r="A3372" s="378" t="s">
        <v>7698</v>
      </c>
      <c r="B3372" s="379"/>
      <c r="C3372" s="378" t="s">
        <v>7699</v>
      </c>
      <c r="D3372" s="381" t="s">
        <v>6</v>
      </c>
      <c r="E3372" s="383">
        <v>6.84</v>
      </c>
      <c r="F3372" s="383">
        <v>7.63</v>
      </c>
      <c r="G3372" s="383">
        <v>14.47</v>
      </c>
    </row>
    <row r="3373" spans="1:7" s="352" customFormat="1" ht="38.25" x14ac:dyDescent="0.2">
      <c r="A3373" s="378" t="s">
        <v>7700</v>
      </c>
      <c r="B3373" s="379"/>
      <c r="C3373" s="378" t="s">
        <v>7701</v>
      </c>
      <c r="D3373" s="381" t="s">
        <v>6</v>
      </c>
      <c r="E3373" s="383">
        <v>10.27</v>
      </c>
      <c r="F3373" s="383">
        <v>11.62</v>
      </c>
      <c r="G3373" s="383">
        <v>21.89</v>
      </c>
    </row>
    <row r="3374" spans="1:7" s="352" customFormat="1" ht="38.25" x14ac:dyDescent="0.2">
      <c r="A3374" s="378" t="s">
        <v>7702</v>
      </c>
      <c r="B3374" s="379"/>
      <c r="C3374" s="378" t="s">
        <v>7703</v>
      </c>
      <c r="D3374" s="381" t="s">
        <v>6</v>
      </c>
      <c r="E3374" s="383">
        <v>17.670000000000002</v>
      </c>
      <c r="F3374" s="383">
        <v>13.27</v>
      </c>
      <c r="G3374" s="383">
        <v>30.94</v>
      </c>
    </row>
    <row r="3375" spans="1:7" s="352" customFormat="1" ht="38.25" x14ac:dyDescent="0.2">
      <c r="A3375" s="378" t="s">
        <v>7704</v>
      </c>
      <c r="B3375" s="379"/>
      <c r="C3375" s="378" t="s">
        <v>7705</v>
      </c>
      <c r="D3375" s="381" t="s">
        <v>6</v>
      </c>
      <c r="E3375" s="383">
        <v>22.87</v>
      </c>
      <c r="F3375" s="383">
        <v>7.63</v>
      </c>
      <c r="G3375" s="383">
        <v>30.5</v>
      </c>
    </row>
    <row r="3376" spans="1:7" s="352" customFormat="1" ht="38.25" x14ac:dyDescent="0.2">
      <c r="A3376" s="378" t="s">
        <v>7706</v>
      </c>
      <c r="B3376" s="379"/>
      <c r="C3376" s="378" t="s">
        <v>7707</v>
      </c>
      <c r="D3376" s="381" t="s">
        <v>6</v>
      </c>
      <c r="E3376" s="383">
        <v>29.41</v>
      </c>
      <c r="F3376" s="383">
        <v>11.62</v>
      </c>
      <c r="G3376" s="383">
        <v>41.03</v>
      </c>
    </row>
    <row r="3377" spans="1:7" s="352" customFormat="1" ht="38.25" x14ac:dyDescent="0.2">
      <c r="A3377" s="378" t="s">
        <v>7708</v>
      </c>
      <c r="B3377" s="379"/>
      <c r="C3377" s="378" t="s">
        <v>7709</v>
      </c>
      <c r="D3377" s="381" t="s">
        <v>6</v>
      </c>
      <c r="E3377" s="383">
        <v>46.66</v>
      </c>
      <c r="F3377" s="383">
        <v>13.27</v>
      </c>
      <c r="G3377" s="383">
        <v>59.93</v>
      </c>
    </row>
    <row r="3378" spans="1:7" s="352" customFormat="1" ht="38.25" x14ac:dyDescent="0.2">
      <c r="A3378" s="378" t="s">
        <v>7710</v>
      </c>
      <c r="B3378" s="379"/>
      <c r="C3378" s="378" t="s">
        <v>7711</v>
      </c>
      <c r="D3378" s="381" t="s">
        <v>6</v>
      </c>
      <c r="E3378" s="383">
        <v>42.02</v>
      </c>
      <c r="F3378" s="383">
        <v>13.27</v>
      </c>
      <c r="G3378" s="383">
        <v>55.29</v>
      </c>
    </row>
    <row r="3379" spans="1:7" s="352" customFormat="1" ht="25.5" x14ac:dyDescent="0.2">
      <c r="A3379" s="378" t="s">
        <v>7712</v>
      </c>
      <c r="B3379" s="379"/>
      <c r="C3379" s="378" t="s">
        <v>7713</v>
      </c>
      <c r="D3379" s="381" t="s">
        <v>6</v>
      </c>
      <c r="E3379" s="383">
        <v>121.66</v>
      </c>
      <c r="F3379" s="383">
        <v>11.62</v>
      </c>
      <c r="G3379" s="383">
        <v>133.28</v>
      </c>
    </row>
    <row r="3380" spans="1:7" s="352" customFormat="1" ht="38.25" x14ac:dyDescent="0.2">
      <c r="A3380" s="378" t="s">
        <v>7714</v>
      </c>
      <c r="B3380" s="379"/>
      <c r="C3380" s="378" t="s">
        <v>7715</v>
      </c>
      <c r="D3380" s="381" t="s">
        <v>6</v>
      </c>
      <c r="E3380" s="383">
        <v>19.46</v>
      </c>
      <c r="F3380" s="383">
        <v>7.63</v>
      </c>
      <c r="G3380" s="383">
        <v>27.09</v>
      </c>
    </row>
    <row r="3381" spans="1:7" s="352" customFormat="1" ht="38.25" x14ac:dyDescent="0.2">
      <c r="A3381" s="378" t="s">
        <v>7716</v>
      </c>
      <c r="B3381" s="379"/>
      <c r="C3381" s="378" t="s">
        <v>7717</v>
      </c>
      <c r="D3381" s="381" t="s">
        <v>6</v>
      </c>
      <c r="E3381" s="383">
        <v>19.79</v>
      </c>
      <c r="F3381" s="383">
        <v>11.62</v>
      </c>
      <c r="G3381" s="383">
        <v>31.41</v>
      </c>
    </row>
    <row r="3382" spans="1:7" s="352" customFormat="1" ht="38.25" x14ac:dyDescent="0.2">
      <c r="A3382" s="378" t="s">
        <v>7718</v>
      </c>
      <c r="B3382" s="379"/>
      <c r="C3382" s="378" t="s">
        <v>7719</v>
      </c>
      <c r="D3382" s="381" t="s">
        <v>6</v>
      </c>
      <c r="E3382" s="383">
        <v>42.88</v>
      </c>
      <c r="F3382" s="383">
        <v>13.27</v>
      </c>
      <c r="G3382" s="383">
        <v>56.15</v>
      </c>
    </row>
    <row r="3383" spans="1:7" s="352" customFormat="1" ht="38.25" x14ac:dyDescent="0.2">
      <c r="A3383" s="378" t="s">
        <v>7720</v>
      </c>
      <c r="B3383" s="379"/>
      <c r="C3383" s="378" t="s">
        <v>7721</v>
      </c>
      <c r="D3383" s="381" t="s">
        <v>6</v>
      </c>
      <c r="E3383" s="383">
        <v>19.2</v>
      </c>
      <c r="F3383" s="383">
        <v>11.62</v>
      </c>
      <c r="G3383" s="383">
        <v>30.82</v>
      </c>
    </row>
    <row r="3384" spans="1:7" s="352" customFormat="1" ht="38.25" x14ac:dyDescent="0.2">
      <c r="A3384" s="378" t="s">
        <v>7722</v>
      </c>
      <c r="B3384" s="379"/>
      <c r="C3384" s="378" t="s">
        <v>7723</v>
      </c>
      <c r="D3384" s="381" t="s">
        <v>6</v>
      </c>
      <c r="E3384" s="383">
        <v>57.64</v>
      </c>
      <c r="F3384" s="383">
        <v>13.27</v>
      </c>
      <c r="G3384" s="383">
        <v>70.91</v>
      </c>
    </row>
    <row r="3385" spans="1:7" s="352" customFormat="1" ht="38.25" x14ac:dyDescent="0.2">
      <c r="A3385" s="378" t="s">
        <v>7724</v>
      </c>
      <c r="B3385" s="379"/>
      <c r="C3385" s="378" t="s">
        <v>7725</v>
      </c>
      <c r="D3385" s="381" t="s">
        <v>6</v>
      </c>
      <c r="E3385" s="383">
        <v>39.090000000000003</v>
      </c>
      <c r="F3385" s="383">
        <v>13.27</v>
      </c>
      <c r="G3385" s="383">
        <v>52.36</v>
      </c>
    </row>
    <row r="3386" spans="1:7" s="352" customFormat="1" ht="25.5" x14ac:dyDescent="0.2">
      <c r="A3386" s="378" t="s">
        <v>7726</v>
      </c>
      <c r="B3386" s="379"/>
      <c r="C3386" s="378" t="s">
        <v>7727</v>
      </c>
      <c r="D3386" s="381" t="s">
        <v>6</v>
      </c>
      <c r="E3386" s="383">
        <v>39.380000000000003</v>
      </c>
      <c r="F3386" s="383">
        <v>13.27</v>
      </c>
      <c r="G3386" s="383">
        <v>52.65</v>
      </c>
    </row>
    <row r="3387" spans="1:7" ht="38.25" x14ac:dyDescent="0.2">
      <c r="A3387" s="378" t="s">
        <v>7728</v>
      </c>
      <c r="B3387" s="379"/>
      <c r="C3387" s="378" t="s">
        <v>7729</v>
      </c>
      <c r="D3387" s="381" t="s">
        <v>6</v>
      </c>
      <c r="E3387" s="383">
        <v>84.35</v>
      </c>
      <c r="F3387" s="383">
        <v>11.62</v>
      </c>
      <c r="G3387" s="383">
        <v>95.97</v>
      </c>
    </row>
    <row r="3388" spans="1:7" s="352" customFormat="1" ht="38.25" x14ac:dyDescent="0.2">
      <c r="A3388" s="378" t="s">
        <v>7730</v>
      </c>
      <c r="B3388" s="379"/>
      <c r="C3388" s="378" t="s">
        <v>7731</v>
      </c>
      <c r="D3388" s="381" t="s">
        <v>6</v>
      </c>
      <c r="E3388" s="383">
        <v>40.96</v>
      </c>
      <c r="F3388" s="383">
        <v>13.27</v>
      </c>
      <c r="G3388" s="383">
        <v>54.23</v>
      </c>
    </row>
    <row r="3389" spans="1:7" s="352" customFormat="1" ht="25.5" x14ac:dyDescent="0.2">
      <c r="A3389" s="378" t="s">
        <v>7732</v>
      </c>
      <c r="B3389" s="379"/>
      <c r="C3389" s="378" t="s">
        <v>7733</v>
      </c>
      <c r="D3389" s="381" t="s">
        <v>6</v>
      </c>
      <c r="E3389" s="383">
        <v>69.91</v>
      </c>
      <c r="F3389" s="383">
        <v>7.63</v>
      </c>
      <c r="G3389" s="383">
        <v>77.540000000000006</v>
      </c>
    </row>
    <row r="3390" spans="1:7" s="352" customFormat="1" ht="25.5" x14ac:dyDescent="0.2">
      <c r="A3390" s="378" t="s">
        <v>7734</v>
      </c>
      <c r="B3390" s="379"/>
      <c r="C3390" s="378" t="s">
        <v>7735</v>
      </c>
      <c r="D3390" s="381" t="s">
        <v>6</v>
      </c>
      <c r="E3390" s="383">
        <v>7.73</v>
      </c>
      <c r="F3390" s="383">
        <v>7.63</v>
      </c>
      <c r="G3390" s="383">
        <v>15.36</v>
      </c>
    </row>
    <row r="3391" spans="1:7" s="352" customFormat="1" ht="25.5" x14ac:dyDescent="0.2">
      <c r="A3391" s="378" t="s">
        <v>7736</v>
      </c>
      <c r="B3391" s="379"/>
      <c r="C3391" s="378" t="s">
        <v>7737</v>
      </c>
      <c r="D3391" s="381" t="s">
        <v>6</v>
      </c>
      <c r="E3391" s="383">
        <v>18.489999999999998</v>
      </c>
      <c r="F3391" s="383">
        <v>7.63</v>
      </c>
      <c r="G3391" s="383">
        <v>26.12</v>
      </c>
    </row>
    <row r="3392" spans="1:7" s="352" customFormat="1" ht="25.5" x14ac:dyDescent="0.2">
      <c r="A3392" s="378" t="s">
        <v>7738</v>
      </c>
      <c r="B3392" s="379"/>
      <c r="C3392" s="378" t="s">
        <v>7739</v>
      </c>
      <c r="D3392" s="381" t="s">
        <v>6</v>
      </c>
      <c r="E3392" s="383">
        <v>19.63</v>
      </c>
      <c r="F3392" s="383">
        <v>11.62</v>
      </c>
      <c r="G3392" s="383">
        <v>31.25</v>
      </c>
    </row>
    <row r="3393" spans="1:7" s="352" customFormat="1" ht="38.25" x14ac:dyDescent="0.2">
      <c r="A3393" s="378" t="s">
        <v>7740</v>
      </c>
      <c r="B3393" s="379"/>
      <c r="C3393" s="378" t="s">
        <v>7741</v>
      </c>
      <c r="D3393" s="381" t="s">
        <v>55</v>
      </c>
      <c r="E3393" s="383">
        <v>77.55</v>
      </c>
      <c r="F3393" s="383">
        <v>3.32</v>
      </c>
      <c r="G3393" s="383">
        <v>80.87</v>
      </c>
    </row>
    <row r="3394" spans="1:7" s="352" customFormat="1" x14ac:dyDescent="0.2">
      <c r="A3394" s="388" t="s">
        <v>6356</v>
      </c>
      <c r="B3394" s="388" t="s">
        <v>6357</v>
      </c>
      <c r="C3394" s="389"/>
      <c r="D3394" s="390"/>
      <c r="E3394" s="391"/>
      <c r="F3394" s="391"/>
      <c r="G3394" s="391"/>
    </row>
    <row r="3395" spans="1:7" x14ac:dyDescent="0.2">
      <c r="A3395" s="369" t="s">
        <v>6358</v>
      </c>
      <c r="B3395" s="369" t="s">
        <v>2226</v>
      </c>
      <c r="C3395" s="370"/>
      <c r="D3395" s="392"/>
      <c r="E3395" s="393"/>
      <c r="F3395" s="393"/>
      <c r="G3395" s="393"/>
    </row>
    <row r="3396" spans="1:7" s="352" customFormat="1" ht="25.5" x14ac:dyDescent="0.2">
      <c r="A3396" s="378" t="s">
        <v>6359</v>
      </c>
      <c r="B3396" s="379"/>
      <c r="C3396" s="378" t="s">
        <v>2227</v>
      </c>
      <c r="D3396" s="381" t="s">
        <v>6</v>
      </c>
      <c r="E3396" s="383">
        <v>27.2</v>
      </c>
      <c r="F3396" s="383">
        <v>14.93</v>
      </c>
      <c r="G3396" s="383">
        <v>42.13</v>
      </c>
    </row>
    <row r="3397" spans="1:7" s="352" customFormat="1" ht="25.5" x14ac:dyDescent="0.2">
      <c r="A3397" s="378" t="s">
        <v>6360</v>
      </c>
      <c r="B3397" s="379"/>
      <c r="C3397" s="378" t="s">
        <v>2228</v>
      </c>
      <c r="D3397" s="381" t="s">
        <v>6</v>
      </c>
      <c r="E3397" s="383">
        <v>33.229999999999997</v>
      </c>
      <c r="F3397" s="383">
        <v>19.91</v>
      </c>
      <c r="G3397" s="383">
        <v>53.14</v>
      </c>
    </row>
    <row r="3398" spans="1:7" s="352" customFormat="1" ht="25.5" x14ac:dyDescent="0.2">
      <c r="A3398" s="378" t="s">
        <v>6361</v>
      </c>
      <c r="B3398" s="379"/>
      <c r="C3398" s="378" t="s">
        <v>2229</v>
      </c>
      <c r="D3398" s="381" t="s">
        <v>6</v>
      </c>
      <c r="E3398" s="383">
        <v>41.66</v>
      </c>
      <c r="F3398" s="383">
        <v>24.89</v>
      </c>
      <c r="G3398" s="383">
        <v>66.55</v>
      </c>
    </row>
    <row r="3399" spans="1:7" s="352" customFormat="1" ht="25.5" x14ac:dyDescent="0.2">
      <c r="A3399" s="378" t="s">
        <v>6362</v>
      </c>
      <c r="B3399" s="379"/>
      <c r="C3399" s="378" t="s">
        <v>2230</v>
      </c>
      <c r="D3399" s="381" t="s">
        <v>6</v>
      </c>
      <c r="E3399" s="383">
        <v>58.17</v>
      </c>
      <c r="F3399" s="383">
        <v>29.87</v>
      </c>
      <c r="G3399" s="383">
        <v>88.04</v>
      </c>
    </row>
    <row r="3400" spans="1:7" s="352" customFormat="1" ht="25.5" x14ac:dyDescent="0.2">
      <c r="A3400" s="378" t="s">
        <v>6363</v>
      </c>
      <c r="B3400" s="379"/>
      <c r="C3400" s="378" t="s">
        <v>2231</v>
      </c>
      <c r="D3400" s="381" t="s">
        <v>6</v>
      </c>
      <c r="E3400" s="383">
        <v>67.510000000000005</v>
      </c>
      <c r="F3400" s="383">
        <v>33.18</v>
      </c>
      <c r="G3400" s="383">
        <v>100.69</v>
      </c>
    </row>
    <row r="3401" spans="1:7" s="352" customFormat="1" ht="25.5" x14ac:dyDescent="0.2">
      <c r="A3401" s="378" t="s">
        <v>6364</v>
      </c>
      <c r="B3401" s="379"/>
      <c r="C3401" s="378" t="s">
        <v>2232</v>
      </c>
      <c r="D3401" s="381" t="s">
        <v>6</v>
      </c>
      <c r="E3401" s="383">
        <v>100.95</v>
      </c>
      <c r="F3401" s="383">
        <v>41.48</v>
      </c>
      <c r="G3401" s="383">
        <v>142.43</v>
      </c>
    </row>
    <row r="3402" spans="1:7" s="352" customFormat="1" ht="25.5" x14ac:dyDescent="0.2">
      <c r="A3402" s="378" t="s">
        <v>6365</v>
      </c>
      <c r="B3402" s="379"/>
      <c r="C3402" s="378" t="s">
        <v>2233</v>
      </c>
      <c r="D3402" s="381" t="s">
        <v>6</v>
      </c>
      <c r="E3402" s="383">
        <v>245.53</v>
      </c>
      <c r="F3402" s="383">
        <v>49.78</v>
      </c>
      <c r="G3402" s="383">
        <v>295.31</v>
      </c>
    </row>
    <row r="3403" spans="1:7" s="352" customFormat="1" ht="25.5" x14ac:dyDescent="0.2">
      <c r="A3403" s="378" t="s">
        <v>6366</v>
      </c>
      <c r="B3403" s="379"/>
      <c r="C3403" s="378" t="s">
        <v>2234</v>
      </c>
      <c r="D3403" s="381" t="s">
        <v>6</v>
      </c>
      <c r="E3403" s="383">
        <v>348.49</v>
      </c>
      <c r="F3403" s="383">
        <v>66.36</v>
      </c>
      <c r="G3403" s="383">
        <v>414.85</v>
      </c>
    </row>
    <row r="3404" spans="1:7" s="352" customFormat="1" ht="25.5" x14ac:dyDescent="0.2">
      <c r="A3404" s="378" t="s">
        <v>6367</v>
      </c>
      <c r="B3404" s="379"/>
      <c r="C3404" s="378" t="s">
        <v>2235</v>
      </c>
      <c r="D3404" s="381" t="s">
        <v>6</v>
      </c>
      <c r="E3404" s="383">
        <v>585.99</v>
      </c>
      <c r="F3404" s="383">
        <v>99.54</v>
      </c>
      <c r="G3404" s="383">
        <v>685.53</v>
      </c>
    </row>
    <row r="3405" spans="1:7" s="352" customFormat="1" ht="25.5" x14ac:dyDescent="0.2">
      <c r="A3405" s="378" t="s">
        <v>6368</v>
      </c>
      <c r="B3405" s="379"/>
      <c r="C3405" s="378" t="s">
        <v>2236</v>
      </c>
      <c r="D3405" s="381" t="s">
        <v>6</v>
      </c>
      <c r="E3405" s="383">
        <v>42.87</v>
      </c>
      <c r="F3405" s="383">
        <v>19.91</v>
      </c>
      <c r="G3405" s="383">
        <v>62.78</v>
      </c>
    </row>
    <row r="3406" spans="1:7" s="352" customFormat="1" ht="38.25" x14ac:dyDescent="0.2">
      <c r="A3406" s="378" t="s">
        <v>6369</v>
      </c>
      <c r="B3406" s="379"/>
      <c r="C3406" s="378" t="s">
        <v>2237</v>
      </c>
      <c r="D3406" s="381" t="s">
        <v>6</v>
      </c>
      <c r="E3406" s="383">
        <v>13.41</v>
      </c>
      <c r="F3406" s="383">
        <v>14.93</v>
      </c>
      <c r="G3406" s="383">
        <v>28.34</v>
      </c>
    </row>
    <row r="3407" spans="1:7" ht="38.25" x14ac:dyDescent="0.2">
      <c r="A3407" s="378" t="s">
        <v>6370</v>
      </c>
      <c r="B3407" s="379"/>
      <c r="C3407" s="378" t="s">
        <v>2238</v>
      </c>
      <c r="D3407" s="381" t="s">
        <v>6</v>
      </c>
      <c r="E3407" s="383">
        <v>31.02</v>
      </c>
      <c r="F3407" s="383">
        <v>14.93</v>
      </c>
      <c r="G3407" s="383">
        <v>45.95</v>
      </c>
    </row>
    <row r="3408" spans="1:7" s="352" customFormat="1" ht="38.25" x14ac:dyDescent="0.2">
      <c r="A3408" s="378" t="s">
        <v>6371</v>
      </c>
      <c r="B3408" s="379"/>
      <c r="C3408" s="378" t="s">
        <v>2239</v>
      </c>
      <c r="D3408" s="381" t="s">
        <v>6</v>
      </c>
      <c r="E3408" s="383">
        <v>25.41</v>
      </c>
      <c r="F3408" s="383">
        <v>14.93</v>
      </c>
      <c r="G3408" s="383">
        <v>40.340000000000003</v>
      </c>
    </row>
    <row r="3409" spans="1:7" s="352" customFormat="1" ht="38.25" x14ac:dyDescent="0.2">
      <c r="A3409" s="378" t="s">
        <v>6372</v>
      </c>
      <c r="B3409" s="379"/>
      <c r="C3409" s="378" t="s">
        <v>2240</v>
      </c>
      <c r="D3409" s="381" t="s">
        <v>6</v>
      </c>
      <c r="E3409" s="383">
        <v>107.9</v>
      </c>
      <c r="F3409" s="383">
        <v>14.93</v>
      </c>
      <c r="G3409" s="383">
        <v>122.83</v>
      </c>
    </row>
    <row r="3410" spans="1:7" s="352" customFormat="1" ht="38.25" x14ac:dyDescent="0.2">
      <c r="A3410" s="378" t="s">
        <v>6373</v>
      </c>
      <c r="B3410" s="379"/>
      <c r="C3410" s="378" t="s">
        <v>2241</v>
      </c>
      <c r="D3410" s="381" t="s">
        <v>6</v>
      </c>
      <c r="E3410" s="383">
        <v>621</v>
      </c>
      <c r="F3410" s="383">
        <v>33.18</v>
      </c>
      <c r="G3410" s="383">
        <v>654.17999999999995</v>
      </c>
    </row>
    <row r="3411" spans="1:7" s="352" customFormat="1" x14ac:dyDescent="0.2">
      <c r="A3411" s="384" t="s">
        <v>6374</v>
      </c>
      <c r="B3411" s="385" t="s">
        <v>6375</v>
      </c>
      <c r="C3411" s="384"/>
      <c r="D3411" s="386"/>
      <c r="E3411" s="387"/>
      <c r="F3411" s="387"/>
      <c r="G3411" s="387"/>
    </row>
    <row r="3412" spans="1:7" s="352" customFormat="1" ht="25.5" x14ac:dyDescent="0.2">
      <c r="A3412" s="378" t="s">
        <v>6376</v>
      </c>
      <c r="B3412" s="379"/>
      <c r="C3412" s="378" t="s">
        <v>2242</v>
      </c>
      <c r="D3412" s="381" t="s">
        <v>6</v>
      </c>
      <c r="E3412" s="383">
        <v>53.56</v>
      </c>
      <c r="F3412" s="383">
        <v>14.93</v>
      </c>
      <c r="G3412" s="383">
        <v>68.489999999999995</v>
      </c>
    </row>
    <row r="3413" spans="1:7" s="352" customFormat="1" ht="25.5" x14ac:dyDescent="0.2">
      <c r="A3413" s="378" t="s">
        <v>6377</v>
      </c>
      <c r="B3413" s="379"/>
      <c r="C3413" s="378" t="s">
        <v>2243</v>
      </c>
      <c r="D3413" s="381" t="s">
        <v>6</v>
      </c>
      <c r="E3413" s="383">
        <v>59.94</v>
      </c>
      <c r="F3413" s="383">
        <v>14.93</v>
      </c>
      <c r="G3413" s="383">
        <v>74.87</v>
      </c>
    </row>
    <row r="3414" spans="1:7" s="352" customFormat="1" ht="25.5" x14ac:dyDescent="0.2">
      <c r="A3414" s="378" t="s">
        <v>6378</v>
      </c>
      <c r="B3414" s="379"/>
      <c r="C3414" s="378" t="s">
        <v>2244</v>
      </c>
      <c r="D3414" s="381" t="s">
        <v>6</v>
      </c>
      <c r="E3414" s="383">
        <v>68.83</v>
      </c>
      <c r="F3414" s="383">
        <v>14.93</v>
      </c>
      <c r="G3414" s="383">
        <v>83.76</v>
      </c>
    </row>
    <row r="3415" spans="1:7" s="352" customFormat="1" ht="25.5" x14ac:dyDescent="0.2">
      <c r="A3415" s="378" t="s">
        <v>6379</v>
      </c>
      <c r="B3415" s="379"/>
      <c r="C3415" s="378" t="s">
        <v>2245</v>
      </c>
      <c r="D3415" s="381" t="s">
        <v>6</v>
      </c>
      <c r="E3415" s="383">
        <v>79.64</v>
      </c>
      <c r="F3415" s="383">
        <v>14.93</v>
      </c>
      <c r="G3415" s="383">
        <v>94.57</v>
      </c>
    </row>
    <row r="3416" spans="1:7" s="352" customFormat="1" ht="25.5" x14ac:dyDescent="0.2">
      <c r="A3416" s="378" t="s">
        <v>6380</v>
      </c>
      <c r="B3416" s="379"/>
      <c r="C3416" s="378" t="s">
        <v>2246</v>
      </c>
      <c r="D3416" s="381" t="s">
        <v>6</v>
      </c>
      <c r="E3416" s="383">
        <v>92.52</v>
      </c>
      <c r="F3416" s="383">
        <v>14.93</v>
      </c>
      <c r="G3416" s="383">
        <v>107.45</v>
      </c>
    </row>
    <row r="3417" spans="1:7" s="352" customFormat="1" ht="25.5" x14ac:dyDescent="0.2">
      <c r="A3417" s="378" t="s">
        <v>6381</v>
      </c>
      <c r="B3417" s="379"/>
      <c r="C3417" s="378" t="s">
        <v>2247</v>
      </c>
      <c r="D3417" s="381" t="s">
        <v>6</v>
      </c>
      <c r="E3417" s="383">
        <v>50.26</v>
      </c>
      <c r="F3417" s="383">
        <v>14.93</v>
      </c>
      <c r="G3417" s="383">
        <v>65.19</v>
      </c>
    </row>
    <row r="3418" spans="1:7" s="352" customFormat="1" ht="25.5" x14ac:dyDescent="0.2">
      <c r="A3418" s="378" t="s">
        <v>6382</v>
      </c>
      <c r="B3418" s="379"/>
      <c r="C3418" s="378" t="s">
        <v>2248</v>
      </c>
      <c r="D3418" s="381" t="s">
        <v>6</v>
      </c>
      <c r="E3418" s="383">
        <v>61.08</v>
      </c>
      <c r="F3418" s="383">
        <v>14.93</v>
      </c>
      <c r="G3418" s="383">
        <v>76.010000000000005</v>
      </c>
    </row>
    <row r="3419" spans="1:7" s="352" customFormat="1" ht="38.25" x14ac:dyDescent="0.2">
      <c r="A3419" s="378" t="s">
        <v>6383</v>
      </c>
      <c r="B3419" s="379"/>
      <c r="C3419" s="378" t="s">
        <v>2249</v>
      </c>
      <c r="D3419" s="381" t="s">
        <v>6</v>
      </c>
      <c r="E3419" s="383">
        <v>37.409999999999997</v>
      </c>
      <c r="F3419" s="383">
        <v>14.93</v>
      </c>
      <c r="G3419" s="383">
        <v>52.34</v>
      </c>
    </row>
    <row r="3420" spans="1:7" s="352" customFormat="1" ht="38.25" x14ac:dyDescent="0.2">
      <c r="A3420" s="378" t="s">
        <v>6384</v>
      </c>
      <c r="B3420" s="379"/>
      <c r="C3420" s="378" t="s">
        <v>2250</v>
      </c>
      <c r="D3420" s="381" t="s">
        <v>6</v>
      </c>
      <c r="E3420" s="383">
        <v>53.62</v>
      </c>
      <c r="F3420" s="383">
        <v>14.93</v>
      </c>
      <c r="G3420" s="383">
        <v>68.55</v>
      </c>
    </row>
    <row r="3421" spans="1:7" s="352" customFormat="1" x14ac:dyDescent="0.2">
      <c r="A3421" s="384" t="s">
        <v>6385</v>
      </c>
      <c r="B3421" s="385" t="s">
        <v>2251</v>
      </c>
      <c r="C3421" s="384"/>
      <c r="D3421" s="386"/>
      <c r="E3421" s="387"/>
      <c r="F3421" s="387"/>
      <c r="G3421" s="387"/>
    </row>
    <row r="3422" spans="1:7" s="352" customFormat="1" ht="38.25" x14ac:dyDescent="0.2">
      <c r="A3422" s="378" t="s">
        <v>6386</v>
      </c>
      <c r="B3422" s="379"/>
      <c r="C3422" s="378" t="s">
        <v>2252</v>
      </c>
      <c r="D3422" s="381" t="s">
        <v>6</v>
      </c>
      <c r="E3422" s="383">
        <v>221.4</v>
      </c>
      <c r="F3422" s="383">
        <v>49.78</v>
      </c>
      <c r="G3422" s="383">
        <v>271.18</v>
      </c>
    </row>
    <row r="3423" spans="1:7" s="352" customFormat="1" ht="25.5" x14ac:dyDescent="0.2">
      <c r="A3423" s="378" t="s">
        <v>6387</v>
      </c>
      <c r="B3423" s="379"/>
      <c r="C3423" s="378" t="s">
        <v>2253</v>
      </c>
      <c r="D3423" s="381" t="s">
        <v>6</v>
      </c>
      <c r="E3423" s="383">
        <v>185.3</v>
      </c>
      <c r="F3423" s="383">
        <v>49.78</v>
      </c>
      <c r="G3423" s="383">
        <v>235.08</v>
      </c>
    </row>
    <row r="3424" spans="1:7" s="352" customFormat="1" ht="25.5" x14ac:dyDescent="0.2">
      <c r="A3424" s="378" t="s">
        <v>6388</v>
      </c>
      <c r="B3424" s="379"/>
      <c r="C3424" s="378" t="s">
        <v>2254</v>
      </c>
      <c r="D3424" s="381" t="s">
        <v>6</v>
      </c>
      <c r="E3424" s="383">
        <v>199.15</v>
      </c>
      <c r="F3424" s="383">
        <v>49.78</v>
      </c>
      <c r="G3424" s="383">
        <v>248.93</v>
      </c>
    </row>
    <row r="3425" spans="1:7" s="352" customFormat="1" ht="25.5" x14ac:dyDescent="0.2">
      <c r="A3425" s="378" t="s">
        <v>6389</v>
      </c>
      <c r="B3425" s="379"/>
      <c r="C3425" s="378" t="s">
        <v>2255</v>
      </c>
      <c r="D3425" s="381" t="s">
        <v>6</v>
      </c>
      <c r="E3425" s="383">
        <v>295.68</v>
      </c>
      <c r="F3425" s="383">
        <v>49.78</v>
      </c>
      <c r="G3425" s="383">
        <v>345.46</v>
      </c>
    </row>
    <row r="3426" spans="1:7" s="352" customFormat="1" ht="25.5" x14ac:dyDescent="0.2">
      <c r="A3426" s="378" t="s">
        <v>6390</v>
      </c>
      <c r="B3426" s="379"/>
      <c r="C3426" s="378" t="s">
        <v>2256</v>
      </c>
      <c r="D3426" s="381" t="s">
        <v>6</v>
      </c>
      <c r="E3426" s="383">
        <v>654.59</v>
      </c>
      <c r="F3426" s="383">
        <v>49.78</v>
      </c>
      <c r="G3426" s="383">
        <v>704.37</v>
      </c>
    </row>
    <row r="3427" spans="1:7" s="352" customFormat="1" x14ac:dyDescent="0.2">
      <c r="A3427" s="378" t="s">
        <v>6391</v>
      </c>
      <c r="B3427" s="379"/>
      <c r="C3427" s="378" t="s">
        <v>2257</v>
      </c>
      <c r="D3427" s="381" t="s">
        <v>6</v>
      </c>
      <c r="E3427" s="383">
        <v>307.58</v>
      </c>
      <c r="F3427" s="383">
        <v>19.91</v>
      </c>
      <c r="G3427" s="383">
        <v>327.49</v>
      </c>
    </row>
    <row r="3428" spans="1:7" s="352" customFormat="1" ht="25.5" x14ac:dyDescent="0.2">
      <c r="A3428" s="378" t="s">
        <v>6392</v>
      </c>
      <c r="B3428" s="379"/>
      <c r="C3428" s="378" t="s">
        <v>2258</v>
      </c>
      <c r="D3428" s="381" t="s">
        <v>6</v>
      </c>
      <c r="E3428" s="383">
        <v>211.35</v>
      </c>
      <c r="F3428" s="383">
        <v>19.91</v>
      </c>
      <c r="G3428" s="383">
        <v>231.26</v>
      </c>
    </row>
    <row r="3429" spans="1:7" s="352" customFormat="1" ht="25.5" x14ac:dyDescent="0.2">
      <c r="A3429" s="378" t="s">
        <v>6393</v>
      </c>
      <c r="B3429" s="379"/>
      <c r="C3429" s="378" t="s">
        <v>2259</v>
      </c>
      <c r="D3429" s="381" t="s">
        <v>6</v>
      </c>
      <c r="E3429" s="383">
        <v>473.23</v>
      </c>
      <c r="F3429" s="383">
        <v>49.78</v>
      </c>
      <c r="G3429" s="383">
        <v>523.01</v>
      </c>
    </row>
    <row r="3430" spans="1:7" s="352" customFormat="1" ht="25.5" x14ac:dyDescent="0.2">
      <c r="A3430" s="378" t="s">
        <v>6394</v>
      </c>
      <c r="B3430" s="379"/>
      <c r="C3430" s="378" t="s">
        <v>2260</v>
      </c>
      <c r="D3430" s="381" t="s">
        <v>6</v>
      </c>
      <c r="E3430" s="383">
        <v>259.85000000000002</v>
      </c>
      <c r="F3430" s="383">
        <v>14.93</v>
      </c>
      <c r="G3430" s="383">
        <v>274.77999999999997</v>
      </c>
    </row>
    <row r="3431" spans="1:7" s="352" customFormat="1" ht="38.25" x14ac:dyDescent="0.2">
      <c r="A3431" s="378" t="s">
        <v>6395</v>
      </c>
      <c r="B3431" s="379"/>
      <c r="C3431" s="378" t="s">
        <v>2261</v>
      </c>
      <c r="D3431" s="381" t="s">
        <v>6</v>
      </c>
      <c r="E3431" s="383">
        <v>229.19</v>
      </c>
      <c r="F3431" s="383">
        <v>49.78</v>
      </c>
      <c r="G3431" s="383">
        <v>278.97000000000003</v>
      </c>
    </row>
    <row r="3432" spans="1:7" s="352" customFormat="1" x14ac:dyDescent="0.2">
      <c r="A3432" s="384" t="s">
        <v>6396</v>
      </c>
      <c r="B3432" s="385" t="s">
        <v>2262</v>
      </c>
      <c r="C3432" s="384"/>
      <c r="D3432" s="386"/>
      <c r="E3432" s="387"/>
      <c r="F3432" s="387"/>
      <c r="G3432" s="387"/>
    </row>
    <row r="3433" spans="1:7" s="352" customFormat="1" ht="25.5" x14ac:dyDescent="0.2">
      <c r="A3433" s="378" t="s">
        <v>6397</v>
      </c>
      <c r="B3433" s="379"/>
      <c r="C3433" s="378" t="s">
        <v>2263</v>
      </c>
      <c r="D3433" s="381" t="s">
        <v>6</v>
      </c>
      <c r="E3433" s="383">
        <v>63.5</v>
      </c>
      <c r="F3433" s="383">
        <v>14.93</v>
      </c>
      <c r="G3433" s="383">
        <v>78.430000000000007</v>
      </c>
    </row>
    <row r="3434" spans="1:7" s="352" customFormat="1" ht="25.5" x14ac:dyDescent="0.2">
      <c r="A3434" s="378" t="s">
        <v>6398</v>
      </c>
      <c r="B3434" s="379"/>
      <c r="C3434" s="378" t="s">
        <v>2264</v>
      </c>
      <c r="D3434" s="381" t="s">
        <v>6</v>
      </c>
      <c r="E3434" s="383">
        <v>79.540000000000006</v>
      </c>
      <c r="F3434" s="383">
        <v>14.93</v>
      </c>
      <c r="G3434" s="383">
        <v>94.47</v>
      </c>
    </row>
    <row r="3435" spans="1:7" s="352" customFormat="1" ht="25.5" x14ac:dyDescent="0.2">
      <c r="A3435" s="378" t="s">
        <v>6399</v>
      </c>
      <c r="B3435" s="379"/>
      <c r="C3435" s="378" t="s">
        <v>2265</v>
      </c>
      <c r="D3435" s="381" t="s">
        <v>6</v>
      </c>
      <c r="E3435" s="383">
        <v>113.3</v>
      </c>
      <c r="F3435" s="383">
        <v>14.93</v>
      </c>
      <c r="G3435" s="383">
        <v>128.22999999999999</v>
      </c>
    </row>
    <row r="3436" spans="1:7" s="352" customFormat="1" ht="25.5" x14ac:dyDescent="0.2">
      <c r="A3436" s="378" t="s">
        <v>6400</v>
      </c>
      <c r="B3436" s="379"/>
      <c r="C3436" s="378" t="s">
        <v>2266</v>
      </c>
      <c r="D3436" s="381" t="s">
        <v>6</v>
      </c>
      <c r="E3436" s="383">
        <v>128.43</v>
      </c>
      <c r="F3436" s="383">
        <v>14.93</v>
      </c>
      <c r="G3436" s="383">
        <v>143.36000000000001</v>
      </c>
    </row>
    <row r="3437" spans="1:7" s="352" customFormat="1" ht="25.5" x14ac:dyDescent="0.2">
      <c r="A3437" s="378" t="s">
        <v>6401</v>
      </c>
      <c r="B3437" s="379"/>
      <c r="C3437" s="378" t="s">
        <v>2267</v>
      </c>
      <c r="D3437" s="381" t="s">
        <v>6</v>
      </c>
      <c r="E3437" s="383">
        <v>177.49</v>
      </c>
      <c r="F3437" s="383">
        <v>14.93</v>
      </c>
      <c r="G3437" s="383">
        <v>192.42</v>
      </c>
    </row>
    <row r="3438" spans="1:7" s="352" customFormat="1" ht="25.5" x14ac:dyDescent="0.2">
      <c r="A3438" s="378" t="s">
        <v>6402</v>
      </c>
      <c r="B3438" s="379"/>
      <c r="C3438" s="378" t="s">
        <v>2268</v>
      </c>
      <c r="D3438" s="381" t="s">
        <v>6</v>
      </c>
      <c r="E3438" s="383">
        <v>304.31</v>
      </c>
      <c r="F3438" s="383">
        <v>14.93</v>
      </c>
      <c r="G3438" s="383">
        <v>319.24</v>
      </c>
    </row>
    <row r="3439" spans="1:7" s="352" customFormat="1" ht="25.5" x14ac:dyDescent="0.2">
      <c r="A3439" s="378" t="s">
        <v>6403</v>
      </c>
      <c r="B3439" s="379"/>
      <c r="C3439" s="378" t="s">
        <v>2269</v>
      </c>
      <c r="D3439" s="381" t="s">
        <v>6</v>
      </c>
      <c r="E3439" s="383">
        <v>367.73</v>
      </c>
      <c r="F3439" s="383">
        <v>14.93</v>
      </c>
      <c r="G3439" s="383">
        <v>382.66</v>
      </c>
    </row>
    <row r="3440" spans="1:7" s="352" customFormat="1" ht="25.5" x14ac:dyDescent="0.2">
      <c r="A3440" s="378" t="s">
        <v>6404</v>
      </c>
      <c r="B3440" s="379"/>
      <c r="C3440" s="378" t="s">
        <v>2270</v>
      </c>
      <c r="D3440" s="381" t="s">
        <v>6</v>
      </c>
      <c r="E3440" s="383">
        <v>632.09</v>
      </c>
      <c r="F3440" s="383">
        <v>19.91</v>
      </c>
      <c r="G3440" s="383">
        <v>652</v>
      </c>
    </row>
    <row r="3441" spans="1:7" s="352" customFormat="1" x14ac:dyDescent="0.2">
      <c r="A3441" s="378" t="s">
        <v>6405</v>
      </c>
      <c r="B3441" s="379"/>
      <c r="C3441" s="378" t="s">
        <v>2271</v>
      </c>
      <c r="D3441" s="381" t="s">
        <v>6</v>
      </c>
      <c r="E3441" s="383">
        <v>59.81</v>
      </c>
      <c r="F3441" s="383">
        <v>14.93</v>
      </c>
      <c r="G3441" s="383">
        <v>74.739999999999995</v>
      </c>
    </row>
    <row r="3442" spans="1:7" s="352" customFormat="1" ht="25.5" x14ac:dyDescent="0.2">
      <c r="A3442" s="378" t="s">
        <v>6406</v>
      </c>
      <c r="B3442" s="379"/>
      <c r="C3442" s="378" t="s">
        <v>2272</v>
      </c>
      <c r="D3442" s="381" t="s">
        <v>6</v>
      </c>
      <c r="E3442" s="383">
        <v>82.46</v>
      </c>
      <c r="F3442" s="383">
        <v>14.93</v>
      </c>
      <c r="G3442" s="383">
        <v>97.39</v>
      </c>
    </row>
    <row r="3443" spans="1:7" s="352" customFormat="1" ht="25.5" x14ac:dyDescent="0.2">
      <c r="A3443" s="378" t="s">
        <v>6407</v>
      </c>
      <c r="B3443" s="379"/>
      <c r="C3443" s="378" t="s">
        <v>2273</v>
      </c>
      <c r="D3443" s="381" t="s">
        <v>6</v>
      </c>
      <c r="E3443" s="383">
        <v>101.75</v>
      </c>
      <c r="F3443" s="383">
        <v>14.93</v>
      </c>
      <c r="G3443" s="383">
        <v>116.68</v>
      </c>
    </row>
    <row r="3444" spans="1:7" s="352" customFormat="1" x14ac:dyDescent="0.2">
      <c r="A3444" s="378" t="s">
        <v>6408</v>
      </c>
      <c r="B3444" s="379"/>
      <c r="C3444" s="378" t="s">
        <v>2274</v>
      </c>
      <c r="D3444" s="381" t="s">
        <v>6</v>
      </c>
      <c r="E3444" s="383">
        <v>151.25</v>
      </c>
      <c r="F3444" s="383">
        <v>14.93</v>
      </c>
      <c r="G3444" s="383">
        <v>166.18</v>
      </c>
    </row>
    <row r="3445" spans="1:7" s="352" customFormat="1" ht="25.5" x14ac:dyDescent="0.2">
      <c r="A3445" s="378" t="s">
        <v>6409</v>
      </c>
      <c r="B3445" s="379"/>
      <c r="C3445" s="378" t="s">
        <v>2275</v>
      </c>
      <c r="D3445" s="381" t="s">
        <v>6</v>
      </c>
      <c r="E3445" s="383">
        <v>245.1</v>
      </c>
      <c r="F3445" s="383">
        <v>14.93</v>
      </c>
      <c r="G3445" s="383">
        <v>260.02999999999997</v>
      </c>
    </row>
    <row r="3446" spans="1:7" x14ac:dyDescent="0.2">
      <c r="A3446" s="378" t="s">
        <v>6410</v>
      </c>
      <c r="B3446" s="379"/>
      <c r="C3446" s="378" t="s">
        <v>2276</v>
      </c>
      <c r="D3446" s="381" t="s">
        <v>6</v>
      </c>
      <c r="E3446" s="383">
        <v>357.95</v>
      </c>
      <c r="F3446" s="383">
        <v>14.93</v>
      </c>
      <c r="G3446" s="383">
        <v>372.88</v>
      </c>
    </row>
    <row r="3447" spans="1:7" x14ac:dyDescent="0.2">
      <c r="A3447" s="378" t="s">
        <v>6411</v>
      </c>
      <c r="B3447" s="379"/>
      <c r="C3447" s="378" t="s">
        <v>2277</v>
      </c>
      <c r="D3447" s="381" t="s">
        <v>6</v>
      </c>
      <c r="E3447" s="383">
        <v>605.55999999999995</v>
      </c>
      <c r="F3447" s="383">
        <v>19.91</v>
      </c>
      <c r="G3447" s="383">
        <v>625.47</v>
      </c>
    </row>
    <row r="3448" spans="1:7" s="352" customFormat="1" ht="25.5" x14ac:dyDescent="0.2">
      <c r="A3448" s="378" t="s">
        <v>6412</v>
      </c>
      <c r="B3448" s="379"/>
      <c r="C3448" s="378" t="s">
        <v>2278</v>
      </c>
      <c r="D3448" s="381" t="s">
        <v>6</v>
      </c>
      <c r="E3448" s="383">
        <v>53.4</v>
      </c>
      <c r="F3448" s="383">
        <v>14.93</v>
      </c>
      <c r="G3448" s="383">
        <v>68.33</v>
      </c>
    </row>
    <row r="3449" spans="1:7" s="352" customFormat="1" ht="25.5" x14ac:dyDescent="0.2">
      <c r="A3449" s="378" t="s">
        <v>6413</v>
      </c>
      <c r="B3449" s="379"/>
      <c r="C3449" s="378" t="s">
        <v>2279</v>
      </c>
      <c r="D3449" s="381" t="s">
        <v>6</v>
      </c>
      <c r="E3449" s="383">
        <v>77.790000000000006</v>
      </c>
      <c r="F3449" s="383">
        <v>14.93</v>
      </c>
      <c r="G3449" s="383">
        <v>92.72</v>
      </c>
    </row>
    <row r="3450" spans="1:7" s="352" customFormat="1" ht="25.5" x14ac:dyDescent="0.2">
      <c r="A3450" s="378" t="s">
        <v>6414</v>
      </c>
      <c r="B3450" s="379"/>
      <c r="C3450" s="378" t="s">
        <v>2280</v>
      </c>
      <c r="D3450" s="381" t="s">
        <v>6</v>
      </c>
      <c r="E3450" s="383">
        <v>94.05</v>
      </c>
      <c r="F3450" s="383">
        <v>14.93</v>
      </c>
      <c r="G3450" s="383">
        <v>108.98</v>
      </c>
    </row>
    <row r="3451" spans="1:7" s="352" customFormat="1" ht="25.5" x14ac:dyDescent="0.2">
      <c r="A3451" s="378" t="s">
        <v>6415</v>
      </c>
      <c r="B3451" s="379"/>
      <c r="C3451" s="378" t="s">
        <v>2281</v>
      </c>
      <c r="D3451" s="381" t="s">
        <v>6</v>
      </c>
      <c r="E3451" s="383">
        <v>131.77000000000001</v>
      </c>
      <c r="F3451" s="383">
        <v>14.93</v>
      </c>
      <c r="G3451" s="383">
        <v>146.69999999999999</v>
      </c>
    </row>
    <row r="3452" spans="1:7" s="352" customFormat="1" ht="25.5" x14ac:dyDescent="0.2">
      <c r="A3452" s="378" t="s">
        <v>6416</v>
      </c>
      <c r="B3452" s="379"/>
      <c r="C3452" s="378" t="s">
        <v>2282</v>
      </c>
      <c r="D3452" s="381" t="s">
        <v>6</v>
      </c>
      <c r="E3452" s="383">
        <v>213.06</v>
      </c>
      <c r="F3452" s="383">
        <v>14.93</v>
      </c>
      <c r="G3452" s="383">
        <v>227.99</v>
      </c>
    </row>
    <row r="3453" spans="1:7" s="352" customFormat="1" ht="38.25" x14ac:dyDescent="0.2">
      <c r="A3453" s="378" t="s">
        <v>6417</v>
      </c>
      <c r="B3453" s="379"/>
      <c r="C3453" s="378" t="s">
        <v>2283</v>
      </c>
      <c r="D3453" s="381" t="s">
        <v>6</v>
      </c>
      <c r="E3453" s="383">
        <v>3971.93</v>
      </c>
      <c r="F3453" s="383">
        <v>24.89</v>
      </c>
      <c r="G3453" s="383">
        <v>3996.82</v>
      </c>
    </row>
    <row r="3454" spans="1:7" s="352" customFormat="1" ht="38.25" x14ac:dyDescent="0.2">
      <c r="A3454" s="378" t="s">
        <v>6418</v>
      </c>
      <c r="B3454" s="379"/>
      <c r="C3454" s="378" t="s">
        <v>2284</v>
      </c>
      <c r="D3454" s="381" t="s">
        <v>6</v>
      </c>
      <c r="E3454" s="383">
        <v>106.87</v>
      </c>
      <c r="F3454" s="383">
        <v>14.93</v>
      </c>
      <c r="G3454" s="383">
        <v>121.8</v>
      </c>
    </row>
    <row r="3455" spans="1:7" s="352" customFormat="1" ht="38.25" x14ac:dyDescent="0.2">
      <c r="A3455" s="378" t="s">
        <v>6419</v>
      </c>
      <c r="B3455" s="379"/>
      <c r="C3455" s="378" t="s">
        <v>2285</v>
      </c>
      <c r="D3455" s="381" t="s">
        <v>6</v>
      </c>
      <c r="E3455" s="383">
        <v>277.62</v>
      </c>
      <c r="F3455" s="383">
        <v>14.93</v>
      </c>
      <c r="G3455" s="383">
        <v>292.55</v>
      </c>
    </row>
    <row r="3456" spans="1:7" s="352" customFormat="1" ht="25.5" x14ac:dyDescent="0.2">
      <c r="A3456" s="378" t="s">
        <v>6420</v>
      </c>
      <c r="B3456" s="379"/>
      <c r="C3456" s="378" t="s">
        <v>2286</v>
      </c>
      <c r="D3456" s="381" t="s">
        <v>6</v>
      </c>
      <c r="E3456" s="383">
        <v>310.91000000000003</v>
      </c>
      <c r="F3456" s="383">
        <v>14.93</v>
      </c>
      <c r="G3456" s="383">
        <v>325.83999999999997</v>
      </c>
    </row>
    <row r="3457" spans="1:7" s="352" customFormat="1" ht="25.5" x14ac:dyDescent="0.2">
      <c r="A3457" s="378" t="s">
        <v>6421</v>
      </c>
      <c r="B3457" s="379"/>
      <c r="C3457" s="378" t="s">
        <v>2287</v>
      </c>
      <c r="D3457" s="381" t="s">
        <v>6</v>
      </c>
      <c r="E3457" s="383">
        <v>568.51</v>
      </c>
      <c r="F3457" s="383">
        <v>19.91</v>
      </c>
      <c r="G3457" s="383">
        <v>588.41999999999996</v>
      </c>
    </row>
    <row r="3458" spans="1:7" s="352" customFormat="1" ht="25.5" x14ac:dyDescent="0.2">
      <c r="A3458" s="378" t="s">
        <v>6422</v>
      </c>
      <c r="B3458" s="379"/>
      <c r="C3458" s="378" t="s">
        <v>2288</v>
      </c>
      <c r="D3458" s="381" t="s">
        <v>6</v>
      </c>
      <c r="E3458" s="383">
        <v>207.2</v>
      </c>
      <c r="F3458" s="383">
        <v>14.93</v>
      </c>
      <c r="G3458" s="383">
        <v>222.13</v>
      </c>
    </row>
    <row r="3459" spans="1:7" s="352" customFormat="1" ht="51" x14ac:dyDescent="0.2">
      <c r="A3459" s="378" t="s">
        <v>6423</v>
      </c>
      <c r="B3459" s="379"/>
      <c r="C3459" s="378" t="s">
        <v>2289</v>
      </c>
      <c r="D3459" s="381" t="s">
        <v>6</v>
      </c>
      <c r="E3459" s="383">
        <v>83.29</v>
      </c>
      <c r="F3459" s="383">
        <v>8.3000000000000007</v>
      </c>
      <c r="G3459" s="383">
        <v>91.59</v>
      </c>
    </row>
    <row r="3460" spans="1:7" s="352" customFormat="1" ht="51" x14ac:dyDescent="0.2">
      <c r="A3460" s="378" t="s">
        <v>6424</v>
      </c>
      <c r="B3460" s="379"/>
      <c r="C3460" s="378" t="s">
        <v>2302</v>
      </c>
      <c r="D3460" s="381" t="s">
        <v>6</v>
      </c>
      <c r="E3460" s="383">
        <v>3064.27</v>
      </c>
      <c r="F3460" s="383">
        <v>19.91</v>
      </c>
      <c r="G3460" s="383">
        <v>3084.18</v>
      </c>
    </row>
    <row r="3461" spans="1:7" s="352" customFormat="1" ht="51" x14ac:dyDescent="0.2">
      <c r="A3461" s="378" t="s">
        <v>6425</v>
      </c>
      <c r="B3461" s="379"/>
      <c r="C3461" s="378" t="s">
        <v>2290</v>
      </c>
      <c r="D3461" s="381" t="s">
        <v>6</v>
      </c>
      <c r="E3461" s="383">
        <v>1162.81</v>
      </c>
      <c r="F3461" s="383">
        <v>19.91</v>
      </c>
      <c r="G3461" s="383">
        <v>1182.72</v>
      </c>
    </row>
    <row r="3462" spans="1:7" s="352" customFormat="1" ht="51" x14ac:dyDescent="0.2">
      <c r="A3462" s="378" t="s">
        <v>6426</v>
      </c>
      <c r="B3462" s="379"/>
      <c r="C3462" s="378" t="s">
        <v>2291</v>
      </c>
      <c r="D3462" s="381" t="s">
        <v>6</v>
      </c>
      <c r="E3462" s="383">
        <v>236.11</v>
      </c>
      <c r="F3462" s="383">
        <v>14.93</v>
      </c>
      <c r="G3462" s="383">
        <v>251.04</v>
      </c>
    </row>
    <row r="3463" spans="1:7" ht="38.25" x14ac:dyDescent="0.2">
      <c r="A3463" s="378" t="s">
        <v>6427</v>
      </c>
      <c r="B3463" s="379"/>
      <c r="C3463" s="378" t="s">
        <v>2292</v>
      </c>
      <c r="D3463" s="381" t="s">
        <v>6</v>
      </c>
      <c r="E3463" s="383">
        <v>3607.9</v>
      </c>
      <c r="F3463" s="383">
        <v>19.91</v>
      </c>
      <c r="G3463" s="383">
        <v>3627.81</v>
      </c>
    </row>
    <row r="3464" spans="1:7" s="352" customFormat="1" ht="38.25" x14ac:dyDescent="0.2">
      <c r="A3464" s="378" t="s">
        <v>6428</v>
      </c>
      <c r="B3464" s="379"/>
      <c r="C3464" s="378" t="s">
        <v>2293</v>
      </c>
      <c r="D3464" s="381" t="s">
        <v>6</v>
      </c>
      <c r="E3464" s="383">
        <v>105.72</v>
      </c>
      <c r="F3464" s="383">
        <v>14.93</v>
      </c>
      <c r="G3464" s="383">
        <v>120.65</v>
      </c>
    </row>
    <row r="3465" spans="1:7" s="352" customFormat="1" ht="38.25" x14ac:dyDescent="0.2">
      <c r="A3465" s="378" t="s">
        <v>6429</v>
      </c>
      <c r="B3465" s="379"/>
      <c r="C3465" s="378" t="s">
        <v>2294</v>
      </c>
      <c r="D3465" s="381" t="s">
        <v>6</v>
      </c>
      <c r="E3465" s="383">
        <v>150.4</v>
      </c>
      <c r="F3465" s="383">
        <v>14.93</v>
      </c>
      <c r="G3465" s="383">
        <v>165.33</v>
      </c>
    </row>
    <row r="3466" spans="1:7" s="352" customFormat="1" ht="38.25" x14ac:dyDescent="0.2">
      <c r="A3466" s="378" t="s">
        <v>6430</v>
      </c>
      <c r="B3466" s="379"/>
      <c r="C3466" s="378" t="s">
        <v>2295</v>
      </c>
      <c r="D3466" s="381" t="s">
        <v>6</v>
      </c>
      <c r="E3466" s="383">
        <v>289.54000000000002</v>
      </c>
      <c r="F3466" s="383">
        <v>14.93</v>
      </c>
      <c r="G3466" s="383">
        <v>304.47000000000003</v>
      </c>
    </row>
    <row r="3467" spans="1:7" s="352" customFormat="1" ht="38.25" x14ac:dyDescent="0.2">
      <c r="A3467" s="378" t="s">
        <v>6431</v>
      </c>
      <c r="B3467" s="379"/>
      <c r="C3467" s="378" t="s">
        <v>2296</v>
      </c>
      <c r="D3467" s="381" t="s">
        <v>6</v>
      </c>
      <c r="E3467" s="383">
        <v>400.15</v>
      </c>
      <c r="F3467" s="383">
        <v>14.93</v>
      </c>
      <c r="G3467" s="383">
        <v>415.08</v>
      </c>
    </row>
    <row r="3468" spans="1:7" s="352" customFormat="1" ht="38.25" x14ac:dyDescent="0.2">
      <c r="A3468" s="378" t="s">
        <v>6432</v>
      </c>
      <c r="B3468" s="379"/>
      <c r="C3468" s="378" t="s">
        <v>6433</v>
      </c>
      <c r="D3468" s="381" t="s">
        <v>6</v>
      </c>
      <c r="E3468" s="383">
        <v>623.13</v>
      </c>
      <c r="F3468" s="383">
        <v>14.93</v>
      </c>
      <c r="G3468" s="383">
        <v>638.05999999999995</v>
      </c>
    </row>
    <row r="3469" spans="1:7" s="352" customFormat="1" ht="38.25" x14ac:dyDescent="0.2">
      <c r="A3469" s="378" t="s">
        <v>6434</v>
      </c>
      <c r="B3469" s="379"/>
      <c r="C3469" s="378" t="s">
        <v>2301</v>
      </c>
      <c r="D3469" s="381" t="s">
        <v>6</v>
      </c>
      <c r="E3469" s="383">
        <v>1214.52</v>
      </c>
      <c r="F3469" s="383">
        <v>19.91</v>
      </c>
      <c r="G3469" s="383">
        <v>1234.43</v>
      </c>
    </row>
    <row r="3470" spans="1:7" s="352" customFormat="1" ht="38.25" x14ac:dyDescent="0.2">
      <c r="A3470" s="378" t="s">
        <v>6435</v>
      </c>
      <c r="B3470" s="379"/>
      <c r="C3470" s="378" t="s">
        <v>2297</v>
      </c>
      <c r="D3470" s="381" t="s">
        <v>6</v>
      </c>
      <c r="E3470" s="383">
        <v>48.86</v>
      </c>
      <c r="F3470" s="383">
        <v>14.93</v>
      </c>
      <c r="G3470" s="383">
        <v>63.79</v>
      </c>
    </row>
    <row r="3471" spans="1:7" s="352" customFormat="1" ht="38.25" x14ac:dyDescent="0.2">
      <c r="A3471" s="378" t="s">
        <v>6436</v>
      </c>
      <c r="B3471" s="379"/>
      <c r="C3471" s="378" t="s">
        <v>2298</v>
      </c>
      <c r="D3471" s="381" t="s">
        <v>6</v>
      </c>
      <c r="E3471" s="383">
        <v>69.36</v>
      </c>
      <c r="F3471" s="383">
        <v>14.93</v>
      </c>
      <c r="G3471" s="383">
        <v>84.29</v>
      </c>
    </row>
    <row r="3472" spans="1:7" s="352" customFormat="1" ht="38.25" x14ac:dyDescent="0.2">
      <c r="A3472" s="378" t="s">
        <v>6437</v>
      </c>
      <c r="B3472" s="379"/>
      <c r="C3472" s="378" t="s">
        <v>2299</v>
      </c>
      <c r="D3472" s="381" t="s">
        <v>6</v>
      </c>
      <c r="E3472" s="383">
        <v>280.41000000000003</v>
      </c>
      <c r="F3472" s="383">
        <v>14.93</v>
      </c>
      <c r="G3472" s="383">
        <v>295.33999999999997</v>
      </c>
    </row>
    <row r="3473" spans="1:7" ht="38.25" x14ac:dyDescent="0.2">
      <c r="A3473" s="378" t="s">
        <v>6438</v>
      </c>
      <c r="B3473" s="379"/>
      <c r="C3473" s="378" t="s">
        <v>2300</v>
      </c>
      <c r="D3473" s="381" t="s">
        <v>6</v>
      </c>
      <c r="E3473" s="383">
        <v>404.02</v>
      </c>
      <c r="F3473" s="383">
        <v>14.93</v>
      </c>
      <c r="G3473" s="383">
        <v>418.95</v>
      </c>
    </row>
    <row r="3474" spans="1:7" s="352" customFormat="1" ht="51" x14ac:dyDescent="0.2">
      <c r="A3474" s="378" t="s">
        <v>6439</v>
      </c>
      <c r="B3474" s="379"/>
      <c r="C3474" s="378" t="s">
        <v>6440</v>
      </c>
      <c r="D3474" s="381" t="s">
        <v>6</v>
      </c>
      <c r="E3474" s="383">
        <v>2495.09</v>
      </c>
      <c r="F3474" s="383">
        <v>66.36</v>
      </c>
      <c r="G3474" s="383">
        <v>2561.4499999999998</v>
      </c>
    </row>
    <row r="3475" spans="1:7" s="352" customFormat="1" ht="51" x14ac:dyDescent="0.2">
      <c r="A3475" s="378" t="s">
        <v>6441</v>
      </c>
      <c r="B3475" s="379"/>
      <c r="C3475" s="378" t="s">
        <v>6442</v>
      </c>
      <c r="D3475" s="381" t="s">
        <v>6</v>
      </c>
      <c r="E3475" s="383">
        <v>4416.45</v>
      </c>
      <c r="F3475" s="383">
        <v>66.36</v>
      </c>
      <c r="G3475" s="383">
        <v>4482.8100000000004</v>
      </c>
    </row>
    <row r="3476" spans="1:7" s="352" customFormat="1" ht="25.5" x14ac:dyDescent="0.2">
      <c r="A3476" s="378" t="s">
        <v>6443</v>
      </c>
      <c r="B3476" s="379"/>
      <c r="C3476" s="378" t="s">
        <v>2303</v>
      </c>
      <c r="D3476" s="381" t="s">
        <v>6</v>
      </c>
      <c r="E3476" s="383">
        <v>290.18</v>
      </c>
      <c r="F3476" s="383">
        <v>33.18</v>
      </c>
      <c r="G3476" s="383">
        <v>323.36</v>
      </c>
    </row>
    <row r="3477" spans="1:7" s="352" customFormat="1" x14ac:dyDescent="0.2">
      <c r="A3477" s="384" t="s">
        <v>6444</v>
      </c>
      <c r="B3477" s="385" t="s">
        <v>2304</v>
      </c>
      <c r="C3477" s="384"/>
      <c r="D3477" s="386"/>
      <c r="E3477" s="387"/>
      <c r="F3477" s="387"/>
      <c r="G3477" s="387"/>
    </row>
    <row r="3478" spans="1:7" s="352" customFormat="1" ht="38.25" x14ac:dyDescent="0.2">
      <c r="A3478" s="378" t="s">
        <v>6445</v>
      </c>
      <c r="B3478" s="379"/>
      <c r="C3478" s="378" t="s">
        <v>2305</v>
      </c>
      <c r="D3478" s="381" t="s">
        <v>6</v>
      </c>
      <c r="E3478" s="383">
        <v>721.34</v>
      </c>
      <c r="F3478" s="383">
        <v>41.48</v>
      </c>
      <c r="G3478" s="383">
        <v>762.82</v>
      </c>
    </row>
    <row r="3479" spans="1:7" s="352" customFormat="1" ht="25.5" x14ac:dyDescent="0.2">
      <c r="A3479" s="378" t="s">
        <v>6446</v>
      </c>
      <c r="B3479" s="379"/>
      <c r="C3479" s="378" t="s">
        <v>2306</v>
      </c>
      <c r="D3479" s="381" t="s">
        <v>6</v>
      </c>
      <c r="E3479" s="383">
        <v>1131.75</v>
      </c>
      <c r="F3479" s="383">
        <v>116.14</v>
      </c>
      <c r="G3479" s="383">
        <v>1247.8900000000001</v>
      </c>
    </row>
    <row r="3480" spans="1:7" s="352" customFormat="1" ht="25.5" x14ac:dyDescent="0.2">
      <c r="A3480" s="378" t="s">
        <v>6447</v>
      </c>
      <c r="B3480" s="379"/>
      <c r="C3480" s="378" t="s">
        <v>6448</v>
      </c>
      <c r="D3480" s="381" t="s">
        <v>6</v>
      </c>
      <c r="E3480" s="383">
        <v>1643.49</v>
      </c>
      <c r="F3480" s="383">
        <v>116.14</v>
      </c>
      <c r="G3480" s="383">
        <v>1759.63</v>
      </c>
    </row>
    <row r="3481" spans="1:7" s="352" customFormat="1" ht="25.5" x14ac:dyDescent="0.2">
      <c r="A3481" s="378" t="s">
        <v>6449</v>
      </c>
      <c r="B3481" s="379"/>
      <c r="C3481" s="378" t="s">
        <v>2307</v>
      </c>
      <c r="D3481" s="381" t="s">
        <v>6</v>
      </c>
      <c r="E3481" s="383">
        <v>654.04999999999995</v>
      </c>
      <c r="F3481" s="383">
        <v>116.14</v>
      </c>
      <c r="G3481" s="383">
        <v>770.19</v>
      </c>
    </row>
    <row r="3482" spans="1:7" s="352" customFormat="1" ht="25.5" x14ac:dyDescent="0.2">
      <c r="A3482" s="378" t="s">
        <v>6450</v>
      </c>
      <c r="B3482" s="379"/>
      <c r="C3482" s="378" t="s">
        <v>6451</v>
      </c>
      <c r="D3482" s="381" t="s">
        <v>6</v>
      </c>
      <c r="E3482" s="383">
        <v>1712.61</v>
      </c>
      <c r="F3482" s="383">
        <v>116.14</v>
      </c>
      <c r="G3482" s="383">
        <v>1828.75</v>
      </c>
    </row>
    <row r="3483" spans="1:7" s="352" customFormat="1" ht="25.5" x14ac:dyDescent="0.2">
      <c r="A3483" s="378" t="s">
        <v>6452</v>
      </c>
      <c r="B3483" s="379"/>
      <c r="C3483" s="378" t="s">
        <v>2308</v>
      </c>
      <c r="D3483" s="381" t="s">
        <v>6</v>
      </c>
      <c r="E3483" s="383">
        <v>1120.8</v>
      </c>
      <c r="F3483" s="383">
        <v>66.36</v>
      </c>
      <c r="G3483" s="383">
        <v>1187.1600000000001</v>
      </c>
    </row>
    <row r="3484" spans="1:7" ht="25.5" x14ac:dyDescent="0.2">
      <c r="A3484" s="378" t="s">
        <v>6453</v>
      </c>
      <c r="B3484" s="379"/>
      <c r="C3484" s="378" t="s">
        <v>2309</v>
      </c>
      <c r="D3484" s="381" t="s">
        <v>6</v>
      </c>
      <c r="E3484" s="383">
        <v>1937.91</v>
      </c>
      <c r="F3484" s="383">
        <v>66.36</v>
      </c>
      <c r="G3484" s="383">
        <v>2004.27</v>
      </c>
    </row>
    <row r="3485" spans="1:7" s="352" customFormat="1" ht="25.5" x14ac:dyDescent="0.2">
      <c r="A3485" s="378" t="s">
        <v>6454</v>
      </c>
      <c r="B3485" s="379"/>
      <c r="C3485" s="378" t="s">
        <v>2310</v>
      </c>
      <c r="D3485" s="381" t="s">
        <v>6</v>
      </c>
      <c r="E3485" s="383">
        <v>890.43</v>
      </c>
      <c r="F3485" s="383">
        <v>66.36</v>
      </c>
      <c r="G3485" s="383">
        <v>956.79</v>
      </c>
    </row>
    <row r="3486" spans="1:7" s="352" customFormat="1" ht="25.5" x14ac:dyDescent="0.2">
      <c r="A3486" s="378" t="s">
        <v>6455</v>
      </c>
      <c r="B3486" s="379"/>
      <c r="C3486" s="378" t="s">
        <v>2311</v>
      </c>
      <c r="D3486" s="381" t="s">
        <v>6</v>
      </c>
      <c r="E3486" s="383">
        <v>418.15</v>
      </c>
      <c r="F3486" s="383">
        <v>66.36</v>
      </c>
      <c r="G3486" s="383">
        <v>484.51</v>
      </c>
    </row>
    <row r="3487" spans="1:7" s="352" customFormat="1" ht="38.25" x14ac:dyDescent="0.2">
      <c r="A3487" s="378" t="s">
        <v>6456</v>
      </c>
      <c r="B3487" s="379"/>
      <c r="C3487" s="378" t="s">
        <v>2312</v>
      </c>
      <c r="D3487" s="381" t="s">
        <v>6</v>
      </c>
      <c r="E3487" s="383">
        <v>5424.31</v>
      </c>
      <c r="F3487" s="383">
        <v>41.48</v>
      </c>
      <c r="G3487" s="383">
        <v>5465.79</v>
      </c>
    </row>
    <row r="3488" spans="1:7" s="352" customFormat="1" ht="38.25" x14ac:dyDescent="0.2">
      <c r="A3488" s="378" t="s">
        <v>6457</v>
      </c>
      <c r="B3488" s="379"/>
      <c r="C3488" s="378" t="s">
        <v>2313</v>
      </c>
      <c r="D3488" s="381" t="s">
        <v>6</v>
      </c>
      <c r="E3488" s="383">
        <v>2017.2</v>
      </c>
      <c r="F3488" s="383">
        <v>19.91</v>
      </c>
      <c r="G3488" s="383">
        <v>2037.11</v>
      </c>
    </row>
    <row r="3489" spans="1:7" s="352" customFormat="1" ht="25.5" x14ac:dyDescent="0.2">
      <c r="A3489" s="378" t="s">
        <v>6458</v>
      </c>
      <c r="B3489" s="379"/>
      <c r="C3489" s="378" t="s">
        <v>2314</v>
      </c>
      <c r="D3489" s="381" t="s">
        <v>6</v>
      </c>
      <c r="E3489" s="383">
        <v>612.65</v>
      </c>
      <c r="F3489" s="383">
        <v>66.36</v>
      </c>
      <c r="G3489" s="383">
        <v>679.01</v>
      </c>
    </row>
    <row r="3490" spans="1:7" s="352" customFormat="1" ht="25.5" x14ac:dyDescent="0.2">
      <c r="A3490" s="378" t="s">
        <v>6459</v>
      </c>
      <c r="B3490" s="379"/>
      <c r="C3490" s="378" t="s">
        <v>2315</v>
      </c>
      <c r="D3490" s="381" t="s">
        <v>6</v>
      </c>
      <c r="E3490" s="383">
        <v>513.83000000000004</v>
      </c>
      <c r="F3490" s="383">
        <v>24.89</v>
      </c>
      <c r="G3490" s="383">
        <v>538.72</v>
      </c>
    </row>
    <row r="3491" spans="1:7" s="352" customFormat="1" ht="38.25" x14ac:dyDescent="0.2">
      <c r="A3491" s="378" t="s">
        <v>6460</v>
      </c>
      <c r="B3491" s="379"/>
      <c r="C3491" s="378" t="s">
        <v>2316</v>
      </c>
      <c r="D3491" s="381" t="s">
        <v>6</v>
      </c>
      <c r="E3491" s="383">
        <v>6065.74</v>
      </c>
      <c r="F3491" s="383">
        <v>99.54</v>
      </c>
      <c r="G3491" s="383">
        <v>6165.28</v>
      </c>
    </row>
    <row r="3492" spans="1:7" s="352" customFormat="1" ht="38.25" x14ac:dyDescent="0.2">
      <c r="A3492" s="378" t="s">
        <v>6461</v>
      </c>
      <c r="B3492" s="379"/>
      <c r="C3492" s="378" t="s">
        <v>2317</v>
      </c>
      <c r="D3492" s="381" t="s">
        <v>6</v>
      </c>
      <c r="E3492" s="383">
        <v>1025.9000000000001</v>
      </c>
      <c r="F3492" s="383">
        <v>66.36</v>
      </c>
      <c r="G3492" s="383">
        <v>1092.26</v>
      </c>
    </row>
    <row r="3493" spans="1:7" s="352" customFormat="1" ht="38.25" x14ac:dyDescent="0.2">
      <c r="A3493" s="378" t="s">
        <v>6462</v>
      </c>
      <c r="B3493" s="379"/>
      <c r="C3493" s="378" t="s">
        <v>2318</v>
      </c>
      <c r="D3493" s="381" t="s">
        <v>6</v>
      </c>
      <c r="E3493" s="383">
        <v>1515.63</v>
      </c>
      <c r="F3493" s="383">
        <v>66.36</v>
      </c>
      <c r="G3493" s="383">
        <v>1581.99</v>
      </c>
    </row>
    <row r="3494" spans="1:7" s="352" customFormat="1" ht="25.5" x14ac:dyDescent="0.2">
      <c r="A3494" s="378" t="s">
        <v>6463</v>
      </c>
      <c r="B3494" s="379"/>
      <c r="C3494" s="378" t="s">
        <v>2319</v>
      </c>
      <c r="D3494" s="381" t="s">
        <v>6</v>
      </c>
      <c r="E3494" s="383">
        <v>1126.55</v>
      </c>
      <c r="F3494" s="383">
        <v>66.36</v>
      </c>
      <c r="G3494" s="383">
        <v>1192.9100000000001</v>
      </c>
    </row>
    <row r="3495" spans="1:7" s="352" customFormat="1" x14ac:dyDescent="0.2">
      <c r="A3495" s="384" t="s">
        <v>6464</v>
      </c>
      <c r="B3495" s="385" t="s">
        <v>2320</v>
      </c>
      <c r="C3495" s="384"/>
      <c r="D3495" s="386"/>
      <c r="E3495" s="387"/>
      <c r="F3495" s="387"/>
      <c r="G3495" s="387"/>
    </row>
    <row r="3496" spans="1:7" s="352" customFormat="1" ht="51" x14ac:dyDescent="0.2">
      <c r="A3496" s="378" t="s">
        <v>6465</v>
      </c>
      <c r="B3496" s="379"/>
      <c r="C3496" s="378" t="s">
        <v>7742</v>
      </c>
      <c r="D3496" s="381" t="s">
        <v>6</v>
      </c>
      <c r="E3496" s="383">
        <v>54.29</v>
      </c>
      <c r="F3496" s="383">
        <v>14.93</v>
      </c>
      <c r="G3496" s="383">
        <v>69.22</v>
      </c>
    </row>
    <row r="3497" spans="1:7" s="352" customFormat="1" ht="51" x14ac:dyDescent="0.2">
      <c r="A3497" s="378" t="s">
        <v>6466</v>
      </c>
      <c r="B3497" s="379"/>
      <c r="C3497" s="378" t="s">
        <v>7743</v>
      </c>
      <c r="D3497" s="381" t="s">
        <v>6</v>
      </c>
      <c r="E3497" s="383">
        <v>68.3</v>
      </c>
      <c r="F3497" s="383">
        <v>19.91</v>
      </c>
      <c r="G3497" s="383">
        <v>88.21</v>
      </c>
    </row>
    <row r="3498" spans="1:7" s="352" customFormat="1" ht="51" x14ac:dyDescent="0.2">
      <c r="A3498" s="378" t="s">
        <v>6467</v>
      </c>
      <c r="B3498" s="379"/>
      <c r="C3498" s="378" t="s">
        <v>7744</v>
      </c>
      <c r="D3498" s="381" t="s">
        <v>6</v>
      </c>
      <c r="E3498" s="383">
        <v>96.33</v>
      </c>
      <c r="F3498" s="383">
        <v>24.89</v>
      </c>
      <c r="G3498" s="383">
        <v>121.22</v>
      </c>
    </row>
    <row r="3499" spans="1:7" s="352" customFormat="1" ht="38.25" x14ac:dyDescent="0.2">
      <c r="A3499" s="378" t="s">
        <v>6468</v>
      </c>
      <c r="B3499" s="379"/>
      <c r="C3499" s="378" t="s">
        <v>7745</v>
      </c>
      <c r="D3499" s="381" t="s">
        <v>6</v>
      </c>
      <c r="E3499" s="383">
        <v>290.58999999999997</v>
      </c>
      <c r="F3499" s="383">
        <v>41.48</v>
      </c>
      <c r="G3499" s="383">
        <v>332.07</v>
      </c>
    </row>
    <row r="3500" spans="1:7" s="352" customFormat="1" x14ac:dyDescent="0.2">
      <c r="A3500" s="384" t="s">
        <v>6469</v>
      </c>
      <c r="B3500" s="385" t="s">
        <v>2321</v>
      </c>
      <c r="C3500" s="384"/>
      <c r="D3500" s="386"/>
      <c r="E3500" s="387"/>
      <c r="F3500" s="387"/>
      <c r="G3500" s="387"/>
    </row>
    <row r="3501" spans="1:7" s="352" customFormat="1" ht="38.25" x14ac:dyDescent="0.2">
      <c r="A3501" s="378" t="s">
        <v>6470</v>
      </c>
      <c r="B3501" s="379"/>
      <c r="C3501" s="378" t="s">
        <v>2322</v>
      </c>
      <c r="D3501" s="381" t="s">
        <v>6</v>
      </c>
      <c r="E3501" s="383">
        <v>239.5</v>
      </c>
      <c r="F3501" s="383">
        <v>19.91</v>
      </c>
      <c r="G3501" s="383">
        <v>259.41000000000003</v>
      </c>
    </row>
    <row r="3502" spans="1:7" s="352" customFormat="1" ht="38.25" x14ac:dyDescent="0.2">
      <c r="A3502" s="378" t="s">
        <v>6471</v>
      </c>
      <c r="B3502" s="379"/>
      <c r="C3502" s="378" t="s">
        <v>2323</v>
      </c>
      <c r="D3502" s="381" t="s">
        <v>6</v>
      </c>
      <c r="E3502" s="383">
        <v>301.60000000000002</v>
      </c>
      <c r="F3502" s="383">
        <v>24.89</v>
      </c>
      <c r="G3502" s="383">
        <v>326.49</v>
      </c>
    </row>
    <row r="3503" spans="1:7" s="352" customFormat="1" ht="38.25" x14ac:dyDescent="0.2">
      <c r="A3503" s="378" t="s">
        <v>6472</v>
      </c>
      <c r="B3503" s="379"/>
      <c r="C3503" s="378" t="s">
        <v>2324</v>
      </c>
      <c r="D3503" s="381" t="s">
        <v>6</v>
      </c>
      <c r="E3503" s="383">
        <v>561.41</v>
      </c>
      <c r="F3503" s="383">
        <v>33.18</v>
      </c>
      <c r="G3503" s="383">
        <v>594.59</v>
      </c>
    </row>
    <row r="3504" spans="1:7" s="352" customFormat="1" ht="38.25" x14ac:dyDescent="0.2">
      <c r="A3504" s="378" t="s">
        <v>6473</v>
      </c>
      <c r="B3504" s="379"/>
      <c r="C3504" s="378" t="s">
        <v>2325</v>
      </c>
      <c r="D3504" s="381" t="s">
        <v>6</v>
      </c>
      <c r="E3504" s="383">
        <v>760.31</v>
      </c>
      <c r="F3504" s="383">
        <v>41.48</v>
      </c>
      <c r="G3504" s="383">
        <v>801.79</v>
      </c>
    </row>
    <row r="3505" spans="1:7" s="352" customFormat="1" x14ac:dyDescent="0.2">
      <c r="A3505" s="384" t="s">
        <v>6474</v>
      </c>
      <c r="B3505" s="385" t="s">
        <v>2326</v>
      </c>
      <c r="C3505" s="384"/>
      <c r="D3505" s="386"/>
      <c r="E3505" s="387"/>
      <c r="F3505" s="387"/>
      <c r="G3505" s="387"/>
    </row>
    <row r="3506" spans="1:7" s="352" customFormat="1" ht="51" x14ac:dyDescent="0.2">
      <c r="A3506" s="378" t="s">
        <v>6475</v>
      </c>
      <c r="B3506" s="379"/>
      <c r="C3506" s="378" t="s">
        <v>7746</v>
      </c>
      <c r="D3506" s="381" t="s">
        <v>6</v>
      </c>
      <c r="E3506" s="383">
        <v>395.08</v>
      </c>
      <c r="F3506" s="383">
        <v>14.93</v>
      </c>
      <c r="G3506" s="383">
        <v>410.01</v>
      </c>
    </row>
    <row r="3507" spans="1:7" s="352" customFormat="1" x14ac:dyDescent="0.2">
      <c r="A3507" s="384" t="s">
        <v>6476</v>
      </c>
      <c r="B3507" s="385" t="s">
        <v>7747</v>
      </c>
      <c r="C3507" s="384"/>
      <c r="D3507" s="386"/>
      <c r="E3507" s="387"/>
      <c r="F3507" s="387"/>
      <c r="G3507" s="387"/>
    </row>
    <row r="3508" spans="1:7" s="352" customFormat="1" ht="38.25" x14ac:dyDescent="0.2">
      <c r="A3508" s="378" t="s">
        <v>6477</v>
      </c>
      <c r="B3508" s="379"/>
      <c r="C3508" s="378" t="s">
        <v>8500</v>
      </c>
      <c r="D3508" s="381" t="s">
        <v>6</v>
      </c>
      <c r="E3508" s="383">
        <v>378.3</v>
      </c>
      <c r="F3508" s="383">
        <v>69.459999999999994</v>
      </c>
      <c r="G3508" s="383">
        <v>447.76</v>
      </c>
    </row>
    <row r="3509" spans="1:7" s="352" customFormat="1" ht="25.5" x14ac:dyDescent="0.2">
      <c r="A3509" s="378" t="s">
        <v>6478</v>
      </c>
      <c r="B3509" s="379"/>
      <c r="C3509" s="378" t="s">
        <v>2327</v>
      </c>
      <c r="D3509" s="381" t="s">
        <v>6</v>
      </c>
      <c r="E3509" s="383">
        <v>147.46</v>
      </c>
      <c r="F3509" s="383">
        <v>6.64</v>
      </c>
      <c r="G3509" s="383">
        <v>154.1</v>
      </c>
    </row>
    <row r="3510" spans="1:7" s="352" customFormat="1" ht="25.5" x14ac:dyDescent="0.2">
      <c r="A3510" s="378" t="s">
        <v>6479</v>
      </c>
      <c r="B3510" s="379"/>
      <c r="C3510" s="378" t="s">
        <v>2328</v>
      </c>
      <c r="D3510" s="381" t="s">
        <v>6</v>
      </c>
      <c r="E3510" s="383">
        <v>122.63</v>
      </c>
      <c r="F3510" s="383">
        <v>16.600000000000001</v>
      </c>
      <c r="G3510" s="383">
        <v>139.22999999999999</v>
      </c>
    </row>
    <row r="3511" spans="1:7" s="352" customFormat="1" ht="51" x14ac:dyDescent="0.2">
      <c r="A3511" s="378" t="s">
        <v>6480</v>
      </c>
      <c r="B3511" s="379"/>
      <c r="C3511" s="378" t="s">
        <v>8350</v>
      </c>
      <c r="D3511" s="381" t="s">
        <v>6</v>
      </c>
      <c r="E3511" s="383">
        <v>7373.94</v>
      </c>
      <c r="F3511" s="383">
        <v>69.459999999999994</v>
      </c>
      <c r="G3511" s="383">
        <v>7443.4</v>
      </c>
    </row>
    <row r="3512" spans="1:7" s="352" customFormat="1" x14ac:dyDescent="0.2">
      <c r="A3512" s="384" t="s">
        <v>6481</v>
      </c>
      <c r="B3512" s="385" t="s">
        <v>2329</v>
      </c>
      <c r="C3512" s="384"/>
      <c r="D3512" s="386"/>
      <c r="E3512" s="387"/>
      <c r="F3512" s="387"/>
      <c r="G3512" s="387"/>
    </row>
    <row r="3513" spans="1:7" s="352" customFormat="1" ht="25.5" x14ac:dyDescent="0.2">
      <c r="A3513" s="378" t="s">
        <v>6482</v>
      </c>
      <c r="B3513" s="379"/>
      <c r="C3513" s="378" t="s">
        <v>2330</v>
      </c>
      <c r="D3513" s="381" t="s">
        <v>6</v>
      </c>
      <c r="E3513" s="383">
        <v>1743.13</v>
      </c>
      <c r="F3513" s="383">
        <v>114.87</v>
      </c>
      <c r="G3513" s="383">
        <v>1858</v>
      </c>
    </row>
    <row r="3514" spans="1:7" s="352" customFormat="1" ht="25.5" x14ac:dyDescent="0.2">
      <c r="A3514" s="378" t="s">
        <v>6483</v>
      </c>
      <c r="B3514" s="379"/>
      <c r="C3514" s="378" t="s">
        <v>2331</v>
      </c>
      <c r="D3514" s="381" t="s">
        <v>6</v>
      </c>
      <c r="E3514" s="383">
        <v>638.86</v>
      </c>
      <c r="F3514" s="383">
        <v>114.87</v>
      </c>
      <c r="G3514" s="383">
        <v>753.73</v>
      </c>
    </row>
    <row r="3515" spans="1:7" s="352" customFormat="1" ht="25.5" x14ac:dyDescent="0.2">
      <c r="A3515" s="378" t="s">
        <v>6484</v>
      </c>
      <c r="B3515" s="379"/>
      <c r="C3515" s="378" t="s">
        <v>2332</v>
      </c>
      <c r="D3515" s="381" t="s">
        <v>6</v>
      </c>
      <c r="E3515" s="383">
        <v>784.1</v>
      </c>
      <c r="F3515" s="383">
        <v>41.48</v>
      </c>
      <c r="G3515" s="383">
        <v>825.58</v>
      </c>
    </row>
    <row r="3516" spans="1:7" s="352" customFormat="1" ht="38.25" x14ac:dyDescent="0.2">
      <c r="A3516" s="378" t="s">
        <v>6485</v>
      </c>
      <c r="B3516" s="379"/>
      <c r="C3516" s="378" t="s">
        <v>2333</v>
      </c>
      <c r="D3516" s="381" t="s">
        <v>6</v>
      </c>
      <c r="E3516" s="383">
        <v>752.81</v>
      </c>
      <c r="F3516" s="383">
        <v>74.66</v>
      </c>
      <c r="G3516" s="383">
        <v>827.47</v>
      </c>
    </row>
    <row r="3517" spans="1:7" s="352" customFormat="1" ht="38.25" x14ac:dyDescent="0.2">
      <c r="A3517" s="378" t="s">
        <v>6486</v>
      </c>
      <c r="B3517" s="379"/>
      <c r="C3517" s="378" t="s">
        <v>2334</v>
      </c>
      <c r="D3517" s="381" t="s">
        <v>6</v>
      </c>
      <c r="E3517" s="383">
        <v>1089.7</v>
      </c>
      <c r="F3517" s="383">
        <v>74.66</v>
      </c>
      <c r="G3517" s="383">
        <v>1164.3599999999999</v>
      </c>
    </row>
    <row r="3518" spans="1:7" s="352" customFormat="1" ht="25.5" x14ac:dyDescent="0.2">
      <c r="A3518" s="378" t="s">
        <v>6487</v>
      </c>
      <c r="B3518" s="379"/>
      <c r="C3518" s="378" t="s">
        <v>2335</v>
      </c>
      <c r="D3518" s="381" t="s">
        <v>6</v>
      </c>
      <c r="E3518" s="383">
        <v>4576.58</v>
      </c>
      <c r="F3518" s="383">
        <v>114.87</v>
      </c>
      <c r="G3518" s="383">
        <v>4691.45</v>
      </c>
    </row>
    <row r="3519" spans="1:7" s="352" customFormat="1" ht="25.5" x14ac:dyDescent="0.2">
      <c r="A3519" s="378" t="s">
        <v>6488</v>
      </c>
      <c r="B3519" s="379"/>
      <c r="C3519" s="378" t="s">
        <v>2336</v>
      </c>
      <c r="D3519" s="381" t="s">
        <v>6</v>
      </c>
      <c r="E3519" s="383">
        <v>659.99</v>
      </c>
      <c r="F3519" s="383">
        <v>114.87</v>
      </c>
      <c r="G3519" s="383">
        <v>774.86</v>
      </c>
    </row>
    <row r="3520" spans="1:7" s="352" customFormat="1" ht="25.5" x14ac:dyDescent="0.2">
      <c r="A3520" s="378" t="s">
        <v>6489</v>
      </c>
      <c r="B3520" s="379"/>
      <c r="C3520" s="378" t="s">
        <v>2337</v>
      </c>
      <c r="D3520" s="381" t="s">
        <v>6</v>
      </c>
      <c r="E3520" s="383">
        <v>1152.26</v>
      </c>
      <c r="F3520" s="383">
        <v>114.87</v>
      </c>
      <c r="G3520" s="383">
        <v>1267.1300000000001</v>
      </c>
    </row>
    <row r="3521" spans="1:7" s="352" customFormat="1" ht="25.5" x14ac:dyDescent="0.2">
      <c r="A3521" s="378" t="s">
        <v>6490</v>
      </c>
      <c r="B3521" s="379"/>
      <c r="C3521" s="378" t="s">
        <v>2338</v>
      </c>
      <c r="D3521" s="381" t="s">
        <v>6</v>
      </c>
      <c r="E3521" s="383">
        <v>647.62</v>
      </c>
      <c r="F3521" s="383">
        <v>9.9600000000000009</v>
      </c>
      <c r="G3521" s="383">
        <v>657.58</v>
      </c>
    </row>
    <row r="3522" spans="1:7" s="352" customFormat="1" ht="25.5" x14ac:dyDescent="0.2">
      <c r="A3522" s="378" t="s">
        <v>6491</v>
      </c>
      <c r="B3522" s="379"/>
      <c r="C3522" s="378" t="s">
        <v>2339</v>
      </c>
      <c r="D3522" s="381" t="s">
        <v>6</v>
      </c>
      <c r="E3522" s="383">
        <v>1542.44</v>
      </c>
      <c r="F3522" s="383">
        <v>14.6</v>
      </c>
      <c r="G3522" s="383">
        <v>1557.04</v>
      </c>
    </row>
    <row r="3523" spans="1:7" s="352" customFormat="1" x14ac:dyDescent="0.2">
      <c r="A3523" s="384" t="s">
        <v>6492</v>
      </c>
      <c r="B3523" s="385" t="s">
        <v>2340</v>
      </c>
      <c r="C3523" s="384"/>
      <c r="D3523" s="386"/>
      <c r="E3523" s="387"/>
      <c r="F3523" s="387"/>
      <c r="G3523" s="387"/>
    </row>
    <row r="3524" spans="1:7" s="352" customFormat="1" ht="25.5" x14ac:dyDescent="0.2">
      <c r="A3524" s="378" t="s">
        <v>6493</v>
      </c>
      <c r="B3524" s="379"/>
      <c r="C3524" s="378" t="s">
        <v>2341</v>
      </c>
      <c r="D3524" s="381" t="s">
        <v>6</v>
      </c>
      <c r="E3524" s="383">
        <v>6.43</v>
      </c>
      <c r="F3524" s="383">
        <v>14.93</v>
      </c>
      <c r="G3524" s="383">
        <v>21.36</v>
      </c>
    </row>
    <row r="3525" spans="1:7" s="352" customFormat="1" ht="38.25" x14ac:dyDescent="0.2">
      <c r="A3525" s="378" t="s">
        <v>6494</v>
      </c>
      <c r="B3525" s="379"/>
      <c r="C3525" s="378" t="s">
        <v>2342</v>
      </c>
      <c r="D3525" s="381" t="s">
        <v>6</v>
      </c>
      <c r="E3525" s="383">
        <v>30.71</v>
      </c>
      <c r="F3525" s="383">
        <v>14.93</v>
      </c>
      <c r="G3525" s="383">
        <v>45.64</v>
      </c>
    </row>
    <row r="3526" spans="1:7" s="352" customFormat="1" x14ac:dyDescent="0.2">
      <c r="A3526" s="384" t="s">
        <v>6495</v>
      </c>
      <c r="B3526" s="385" t="s">
        <v>6496</v>
      </c>
      <c r="C3526" s="384"/>
      <c r="D3526" s="386"/>
      <c r="E3526" s="387"/>
      <c r="F3526" s="387"/>
      <c r="G3526" s="387"/>
    </row>
    <row r="3527" spans="1:7" s="352" customFormat="1" x14ac:dyDescent="0.2">
      <c r="A3527" s="378" t="s">
        <v>6497</v>
      </c>
      <c r="B3527" s="379"/>
      <c r="C3527" s="378" t="s">
        <v>7748</v>
      </c>
      <c r="D3527" s="381" t="s">
        <v>6</v>
      </c>
      <c r="E3527" s="383">
        <v>68.7</v>
      </c>
      <c r="F3527" s="383">
        <v>4.97</v>
      </c>
      <c r="G3527" s="383">
        <v>73.67</v>
      </c>
    </row>
    <row r="3528" spans="1:7" s="352" customFormat="1" ht="25.5" x14ac:dyDescent="0.2">
      <c r="A3528" s="378" t="s">
        <v>6498</v>
      </c>
      <c r="B3528" s="379"/>
      <c r="C3528" s="378" t="s">
        <v>2343</v>
      </c>
      <c r="D3528" s="381" t="s">
        <v>6</v>
      </c>
      <c r="E3528" s="383">
        <v>240.44</v>
      </c>
      <c r="F3528" s="383">
        <v>41.48</v>
      </c>
      <c r="G3528" s="383">
        <v>281.92</v>
      </c>
    </row>
    <row r="3529" spans="1:7" ht="38.25" x14ac:dyDescent="0.2">
      <c r="A3529" s="378" t="s">
        <v>6499</v>
      </c>
      <c r="B3529" s="379"/>
      <c r="C3529" s="378" t="s">
        <v>6500</v>
      </c>
      <c r="D3529" s="381" t="s">
        <v>6</v>
      </c>
      <c r="E3529" s="383">
        <v>432.55</v>
      </c>
      <c r="F3529" s="383">
        <v>41.48</v>
      </c>
      <c r="G3529" s="383">
        <v>474.03</v>
      </c>
    </row>
    <row r="3530" spans="1:7" s="352" customFormat="1" ht="38.25" x14ac:dyDescent="0.2">
      <c r="A3530" s="378" t="s">
        <v>6501</v>
      </c>
      <c r="B3530" s="379"/>
      <c r="C3530" s="378" t="s">
        <v>2344</v>
      </c>
      <c r="D3530" s="381" t="s">
        <v>6</v>
      </c>
      <c r="E3530" s="383">
        <v>29.03</v>
      </c>
      <c r="F3530" s="383">
        <v>7</v>
      </c>
      <c r="G3530" s="383">
        <v>36.03</v>
      </c>
    </row>
    <row r="3531" spans="1:7" s="352" customFormat="1" ht="25.5" x14ac:dyDescent="0.2">
      <c r="A3531" s="378" t="s">
        <v>6502</v>
      </c>
      <c r="B3531" s="379"/>
      <c r="C3531" s="378" t="s">
        <v>7749</v>
      </c>
      <c r="D3531" s="381" t="s">
        <v>6</v>
      </c>
      <c r="E3531" s="383">
        <v>554.59</v>
      </c>
      <c r="F3531" s="383">
        <v>23.35</v>
      </c>
      <c r="G3531" s="383">
        <v>577.94000000000005</v>
      </c>
    </row>
    <row r="3532" spans="1:7" s="352" customFormat="1" ht="25.5" x14ac:dyDescent="0.2">
      <c r="A3532" s="378" t="s">
        <v>6503</v>
      </c>
      <c r="B3532" s="379"/>
      <c r="C3532" s="378" t="s">
        <v>7750</v>
      </c>
      <c r="D3532" s="381" t="s">
        <v>6</v>
      </c>
      <c r="E3532" s="383">
        <v>255.87</v>
      </c>
      <c r="F3532" s="383">
        <v>23.35</v>
      </c>
      <c r="G3532" s="383">
        <v>279.22000000000003</v>
      </c>
    </row>
    <row r="3533" spans="1:7" s="352" customFormat="1" ht="25.5" x14ac:dyDescent="0.2">
      <c r="A3533" s="378" t="s">
        <v>6504</v>
      </c>
      <c r="B3533" s="379"/>
      <c r="C3533" s="378" t="s">
        <v>7751</v>
      </c>
      <c r="D3533" s="381" t="s">
        <v>6</v>
      </c>
      <c r="E3533" s="383">
        <v>62.37</v>
      </c>
      <c r="F3533" s="383">
        <v>16.600000000000001</v>
      </c>
      <c r="G3533" s="383">
        <v>78.97</v>
      </c>
    </row>
    <row r="3534" spans="1:7" s="352" customFormat="1" ht="25.5" x14ac:dyDescent="0.2">
      <c r="A3534" s="378" t="s">
        <v>8351</v>
      </c>
      <c r="B3534" s="379"/>
      <c r="C3534" s="378" t="s">
        <v>8501</v>
      </c>
      <c r="D3534" s="381" t="s">
        <v>6</v>
      </c>
      <c r="E3534" s="383">
        <v>2995.64</v>
      </c>
      <c r="F3534" s="383">
        <v>99.54</v>
      </c>
      <c r="G3534" s="383">
        <v>3095.18</v>
      </c>
    </row>
    <row r="3535" spans="1:7" s="352" customFormat="1" ht="25.5" x14ac:dyDescent="0.2">
      <c r="A3535" s="378" t="s">
        <v>6505</v>
      </c>
      <c r="B3535" s="379"/>
      <c r="C3535" s="378" t="s">
        <v>6506</v>
      </c>
      <c r="D3535" s="381" t="s">
        <v>6</v>
      </c>
      <c r="E3535" s="383">
        <v>146.31</v>
      </c>
      <c r="F3535" s="383">
        <v>13.27</v>
      </c>
      <c r="G3535" s="383">
        <v>159.58000000000001</v>
      </c>
    </row>
    <row r="3536" spans="1:7" s="352" customFormat="1" ht="38.25" x14ac:dyDescent="0.2">
      <c r="A3536" s="378" t="s">
        <v>6507</v>
      </c>
      <c r="B3536" s="379"/>
      <c r="C3536" s="378" t="s">
        <v>2345</v>
      </c>
      <c r="D3536" s="381" t="s">
        <v>6</v>
      </c>
      <c r="E3536" s="383">
        <v>228.65</v>
      </c>
      <c r="F3536" s="383">
        <v>39.36</v>
      </c>
      <c r="G3536" s="383">
        <v>268.01</v>
      </c>
    </row>
    <row r="3537" spans="1:7" s="352" customFormat="1" ht="25.5" x14ac:dyDescent="0.2">
      <c r="A3537" s="378" t="s">
        <v>6508</v>
      </c>
      <c r="B3537" s="379"/>
      <c r="C3537" s="378" t="s">
        <v>2346</v>
      </c>
      <c r="D3537" s="381" t="s">
        <v>6</v>
      </c>
      <c r="E3537" s="383">
        <v>169.88</v>
      </c>
      <c r="F3537" s="383">
        <v>41.48</v>
      </c>
      <c r="G3537" s="383">
        <v>211.36</v>
      </c>
    </row>
    <row r="3538" spans="1:7" s="352" customFormat="1" ht="25.5" x14ac:dyDescent="0.2">
      <c r="A3538" s="378" t="s">
        <v>6509</v>
      </c>
      <c r="B3538" s="379"/>
      <c r="C3538" s="378" t="s">
        <v>2347</v>
      </c>
      <c r="D3538" s="381" t="s">
        <v>6</v>
      </c>
      <c r="E3538" s="383">
        <v>202.29</v>
      </c>
      <c r="F3538" s="383">
        <v>41.48</v>
      </c>
      <c r="G3538" s="383">
        <v>243.77</v>
      </c>
    </row>
    <row r="3539" spans="1:7" s="352" customFormat="1" x14ac:dyDescent="0.2">
      <c r="A3539" s="388" t="s">
        <v>6510</v>
      </c>
      <c r="B3539" s="388" t="s">
        <v>6511</v>
      </c>
      <c r="C3539" s="389"/>
      <c r="D3539" s="390"/>
      <c r="E3539" s="391"/>
      <c r="F3539" s="391"/>
      <c r="G3539" s="391"/>
    </row>
    <row r="3540" spans="1:7" s="352" customFormat="1" x14ac:dyDescent="0.2">
      <c r="A3540" s="369" t="s">
        <v>6512</v>
      </c>
      <c r="B3540" s="369" t="s">
        <v>2348</v>
      </c>
      <c r="C3540" s="370"/>
      <c r="D3540" s="392"/>
      <c r="E3540" s="393"/>
      <c r="F3540" s="393"/>
      <c r="G3540" s="393"/>
    </row>
    <row r="3541" spans="1:7" s="352" customFormat="1" ht="25.5" x14ac:dyDescent="0.2">
      <c r="A3541" s="378" t="s">
        <v>6513</v>
      </c>
      <c r="B3541" s="379"/>
      <c r="C3541" s="378" t="s">
        <v>2351</v>
      </c>
      <c r="D3541" s="381" t="s">
        <v>6</v>
      </c>
      <c r="E3541" s="383">
        <v>261.39999999999998</v>
      </c>
      <c r="F3541" s="383">
        <v>33.18</v>
      </c>
      <c r="G3541" s="383">
        <v>294.58</v>
      </c>
    </row>
    <row r="3542" spans="1:7" s="352" customFormat="1" ht="25.5" x14ac:dyDescent="0.2">
      <c r="A3542" s="378" t="s">
        <v>6514</v>
      </c>
      <c r="B3542" s="379"/>
      <c r="C3542" s="378" t="s">
        <v>2350</v>
      </c>
      <c r="D3542" s="381" t="s">
        <v>6</v>
      </c>
      <c r="E3542" s="383">
        <v>425.25</v>
      </c>
      <c r="F3542" s="383">
        <v>33.18</v>
      </c>
      <c r="G3542" s="383">
        <v>458.43</v>
      </c>
    </row>
    <row r="3543" spans="1:7" s="352" customFormat="1" ht="25.5" x14ac:dyDescent="0.2">
      <c r="A3543" s="378" t="s">
        <v>6515</v>
      </c>
      <c r="B3543" s="379"/>
      <c r="C3543" s="378" t="s">
        <v>2354</v>
      </c>
      <c r="D3543" s="381" t="s">
        <v>6</v>
      </c>
      <c r="E3543" s="383">
        <v>646.17999999999995</v>
      </c>
      <c r="F3543" s="383">
        <v>46.68</v>
      </c>
      <c r="G3543" s="383">
        <v>692.86</v>
      </c>
    </row>
    <row r="3544" spans="1:7" s="352" customFormat="1" ht="25.5" x14ac:dyDescent="0.2">
      <c r="A3544" s="378" t="s">
        <v>6516</v>
      </c>
      <c r="B3544" s="379"/>
      <c r="C3544" s="378" t="s">
        <v>2355</v>
      </c>
      <c r="D3544" s="381" t="s">
        <v>6</v>
      </c>
      <c r="E3544" s="383">
        <v>788.76</v>
      </c>
      <c r="F3544" s="383">
        <v>46.68</v>
      </c>
      <c r="G3544" s="383">
        <v>835.44</v>
      </c>
    </row>
    <row r="3545" spans="1:7" s="352" customFormat="1" ht="25.5" x14ac:dyDescent="0.2">
      <c r="A3545" s="378" t="s">
        <v>6517</v>
      </c>
      <c r="B3545" s="379"/>
      <c r="C3545" s="378" t="s">
        <v>2352</v>
      </c>
      <c r="D3545" s="381" t="s">
        <v>6</v>
      </c>
      <c r="E3545" s="383">
        <v>1118.56</v>
      </c>
      <c r="F3545" s="383">
        <v>46.68</v>
      </c>
      <c r="G3545" s="383">
        <v>1165.24</v>
      </c>
    </row>
    <row r="3546" spans="1:7" s="352" customFormat="1" ht="25.5" x14ac:dyDescent="0.2">
      <c r="A3546" s="378" t="s">
        <v>6518</v>
      </c>
      <c r="B3546" s="379"/>
      <c r="C3546" s="378" t="s">
        <v>6519</v>
      </c>
      <c r="D3546" s="381" t="s">
        <v>6</v>
      </c>
      <c r="E3546" s="383">
        <v>1852.82</v>
      </c>
      <c r="F3546" s="383">
        <v>53.43</v>
      </c>
      <c r="G3546" s="383">
        <v>1906.25</v>
      </c>
    </row>
    <row r="3547" spans="1:7" ht="25.5" x14ac:dyDescent="0.2">
      <c r="A3547" s="378" t="s">
        <v>6520</v>
      </c>
      <c r="B3547" s="379"/>
      <c r="C3547" s="378" t="s">
        <v>2353</v>
      </c>
      <c r="D3547" s="381" t="s">
        <v>6</v>
      </c>
      <c r="E3547" s="383">
        <v>3828.15</v>
      </c>
      <c r="F3547" s="383">
        <v>73.680000000000007</v>
      </c>
      <c r="G3547" s="383">
        <v>3901.83</v>
      </c>
    </row>
    <row r="3548" spans="1:7" s="352" customFormat="1" ht="25.5" x14ac:dyDescent="0.2">
      <c r="A3548" s="378" t="s">
        <v>6521</v>
      </c>
      <c r="B3548" s="379"/>
      <c r="C3548" s="378" t="s">
        <v>2349</v>
      </c>
      <c r="D3548" s="381" t="s">
        <v>6</v>
      </c>
      <c r="E3548" s="383">
        <v>5720.74</v>
      </c>
      <c r="F3548" s="383">
        <v>73.680000000000007</v>
      </c>
      <c r="G3548" s="383">
        <v>5794.42</v>
      </c>
    </row>
    <row r="3549" spans="1:7" s="352" customFormat="1" ht="25.5" x14ac:dyDescent="0.2">
      <c r="A3549" s="378" t="s">
        <v>6522</v>
      </c>
      <c r="B3549" s="379"/>
      <c r="C3549" s="378" t="s">
        <v>2356</v>
      </c>
      <c r="D3549" s="381" t="s">
        <v>6</v>
      </c>
      <c r="E3549" s="383">
        <v>7525</v>
      </c>
      <c r="F3549" s="383">
        <v>100.68</v>
      </c>
      <c r="G3549" s="383">
        <v>7625.68</v>
      </c>
    </row>
    <row r="3550" spans="1:7" s="352" customFormat="1" ht="25.5" x14ac:dyDescent="0.2">
      <c r="A3550" s="378" t="s">
        <v>6523</v>
      </c>
      <c r="B3550" s="379"/>
      <c r="C3550" s="378" t="s">
        <v>6524</v>
      </c>
      <c r="D3550" s="381" t="s">
        <v>6</v>
      </c>
      <c r="E3550" s="383">
        <v>10337.5</v>
      </c>
      <c r="F3550" s="383">
        <v>100.68</v>
      </c>
      <c r="G3550" s="383">
        <v>10438.18</v>
      </c>
    </row>
    <row r="3551" spans="1:7" s="352" customFormat="1" ht="51" x14ac:dyDescent="0.2">
      <c r="A3551" s="378" t="s">
        <v>6525</v>
      </c>
      <c r="B3551" s="379"/>
      <c r="C3551" s="378" t="s">
        <v>2357</v>
      </c>
      <c r="D3551" s="381" t="s">
        <v>6</v>
      </c>
      <c r="E3551" s="383">
        <v>6357.66</v>
      </c>
      <c r="F3551" s="383">
        <v>53.43</v>
      </c>
      <c r="G3551" s="383">
        <v>6411.09</v>
      </c>
    </row>
    <row r="3552" spans="1:7" ht="51" x14ac:dyDescent="0.2">
      <c r="A3552" s="378" t="s">
        <v>6526</v>
      </c>
      <c r="B3552" s="379"/>
      <c r="C3552" s="378" t="s">
        <v>2358</v>
      </c>
      <c r="D3552" s="381" t="s">
        <v>6</v>
      </c>
      <c r="E3552" s="383">
        <v>10475.42</v>
      </c>
      <c r="F3552" s="383">
        <v>73.680000000000007</v>
      </c>
      <c r="G3552" s="383">
        <v>10549.1</v>
      </c>
    </row>
    <row r="3553" spans="1:7" s="352" customFormat="1" ht="25.5" x14ac:dyDescent="0.2">
      <c r="A3553" s="378" t="s">
        <v>6527</v>
      </c>
      <c r="B3553" s="379"/>
      <c r="C3553" s="378" t="s">
        <v>6528</v>
      </c>
      <c r="D3553" s="381" t="s">
        <v>6</v>
      </c>
      <c r="E3553" s="383">
        <v>468.19</v>
      </c>
      <c r="F3553" s="383">
        <v>46.68</v>
      </c>
      <c r="G3553" s="383">
        <v>514.87</v>
      </c>
    </row>
    <row r="3554" spans="1:7" s="352" customFormat="1" ht="25.5" x14ac:dyDescent="0.2">
      <c r="A3554" s="378" t="s">
        <v>7752</v>
      </c>
      <c r="B3554" s="379"/>
      <c r="C3554" s="378" t="s">
        <v>7753</v>
      </c>
      <c r="D3554" s="381" t="s">
        <v>6</v>
      </c>
      <c r="E3554" s="383">
        <v>365.52</v>
      </c>
      <c r="F3554" s="383">
        <v>46.68</v>
      </c>
      <c r="G3554" s="383">
        <v>412.2</v>
      </c>
    </row>
    <row r="3555" spans="1:7" s="352" customFormat="1" x14ac:dyDescent="0.2">
      <c r="A3555" s="384" t="s">
        <v>6529</v>
      </c>
      <c r="B3555" s="385" t="s">
        <v>2359</v>
      </c>
      <c r="C3555" s="384"/>
      <c r="D3555" s="386"/>
      <c r="E3555" s="387"/>
      <c r="F3555" s="387"/>
      <c r="G3555" s="387"/>
    </row>
    <row r="3556" spans="1:7" s="352" customFormat="1" ht="25.5" x14ac:dyDescent="0.2">
      <c r="A3556" s="378" t="s">
        <v>6530</v>
      </c>
      <c r="B3556" s="379"/>
      <c r="C3556" s="378" t="s">
        <v>2360</v>
      </c>
      <c r="D3556" s="381" t="s">
        <v>55</v>
      </c>
      <c r="E3556" s="383">
        <v>2087.02</v>
      </c>
      <c r="F3556" s="383">
        <v>46.68</v>
      </c>
      <c r="G3556" s="383">
        <v>2133.6999999999998</v>
      </c>
    </row>
    <row r="3557" spans="1:7" ht="25.5" x14ac:dyDescent="0.2">
      <c r="A3557" s="378" t="s">
        <v>6531</v>
      </c>
      <c r="B3557" s="379"/>
      <c r="C3557" s="378" t="s">
        <v>2363</v>
      </c>
      <c r="D3557" s="381" t="s">
        <v>55</v>
      </c>
      <c r="E3557" s="383">
        <v>3641.05</v>
      </c>
      <c r="F3557" s="383">
        <v>46.68</v>
      </c>
      <c r="G3557" s="383">
        <v>3687.73</v>
      </c>
    </row>
    <row r="3558" spans="1:7" s="352" customFormat="1" ht="25.5" x14ac:dyDescent="0.2">
      <c r="A3558" s="378" t="s">
        <v>6532</v>
      </c>
      <c r="B3558" s="379"/>
      <c r="C3558" s="378" t="s">
        <v>2362</v>
      </c>
      <c r="D3558" s="381" t="s">
        <v>55</v>
      </c>
      <c r="E3558" s="383">
        <v>5258.04</v>
      </c>
      <c r="F3558" s="383">
        <v>46.68</v>
      </c>
      <c r="G3558" s="383">
        <v>5304.72</v>
      </c>
    </row>
    <row r="3559" spans="1:7" ht="25.5" x14ac:dyDescent="0.2">
      <c r="A3559" s="378" t="s">
        <v>6533</v>
      </c>
      <c r="B3559" s="379"/>
      <c r="C3559" s="378" t="s">
        <v>2361</v>
      </c>
      <c r="D3559" s="381" t="s">
        <v>55</v>
      </c>
      <c r="E3559" s="383">
        <v>10322.18</v>
      </c>
      <c r="F3559" s="383">
        <v>46.68</v>
      </c>
      <c r="G3559" s="383">
        <v>10368.86</v>
      </c>
    </row>
    <row r="3560" spans="1:7" s="352" customFormat="1" x14ac:dyDescent="0.2">
      <c r="A3560" s="384" t="s">
        <v>6534</v>
      </c>
      <c r="B3560" s="385" t="s">
        <v>2364</v>
      </c>
      <c r="C3560" s="384"/>
      <c r="D3560" s="386"/>
      <c r="E3560" s="387"/>
      <c r="F3560" s="387"/>
      <c r="G3560" s="387"/>
    </row>
    <row r="3561" spans="1:7" s="352" customFormat="1" ht="51" x14ac:dyDescent="0.2">
      <c r="A3561" s="378" t="s">
        <v>7754</v>
      </c>
      <c r="B3561" s="379"/>
      <c r="C3561" s="378" t="s">
        <v>7755</v>
      </c>
      <c r="D3561" s="381" t="s">
        <v>46</v>
      </c>
      <c r="E3561" s="383">
        <v>19804.759999999998</v>
      </c>
      <c r="F3561" s="383">
        <v>2559.7600000000002</v>
      </c>
      <c r="G3561" s="383">
        <v>22364.52</v>
      </c>
    </row>
    <row r="3562" spans="1:7" s="352" customFormat="1" ht="51" x14ac:dyDescent="0.2">
      <c r="A3562" s="378" t="s">
        <v>7756</v>
      </c>
      <c r="B3562" s="379"/>
      <c r="C3562" s="378" t="s">
        <v>7757</v>
      </c>
      <c r="D3562" s="381" t="s">
        <v>46</v>
      </c>
      <c r="E3562" s="383">
        <v>27805.57</v>
      </c>
      <c r="F3562" s="383">
        <v>4348.38</v>
      </c>
      <c r="G3562" s="383">
        <v>32153.95</v>
      </c>
    </row>
    <row r="3563" spans="1:7" s="352" customFormat="1" x14ac:dyDescent="0.2">
      <c r="A3563" s="384" t="s">
        <v>6535</v>
      </c>
      <c r="B3563" s="385" t="s">
        <v>7758</v>
      </c>
      <c r="C3563" s="384"/>
      <c r="D3563" s="386"/>
      <c r="E3563" s="387"/>
      <c r="F3563" s="387"/>
      <c r="G3563" s="387"/>
    </row>
    <row r="3564" spans="1:7" x14ac:dyDescent="0.2">
      <c r="A3564" s="378" t="s">
        <v>6536</v>
      </c>
      <c r="B3564" s="379"/>
      <c r="C3564" s="378" t="s">
        <v>6537</v>
      </c>
      <c r="D3564" s="381" t="s">
        <v>6</v>
      </c>
      <c r="E3564" s="383">
        <v>55.69</v>
      </c>
      <c r="F3564" s="383">
        <v>9.9600000000000009</v>
      </c>
      <c r="G3564" s="383">
        <v>65.650000000000006</v>
      </c>
    </row>
    <row r="3565" spans="1:7" s="352" customFormat="1" x14ac:dyDescent="0.2">
      <c r="A3565" s="378" t="s">
        <v>6538</v>
      </c>
      <c r="B3565" s="379"/>
      <c r="C3565" s="378" t="s">
        <v>6539</v>
      </c>
      <c r="D3565" s="381" t="s">
        <v>6</v>
      </c>
      <c r="E3565" s="383">
        <v>73.97</v>
      </c>
      <c r="F3565" s="383">
        <v>13.27</v>
      </c>
      <c r="G3565" s="383">
        <v>87.24</v>
      </c>
    </row>
    <row r="3566" spans="1:7" s="352" customFormat="1" x14ac:dyDescent="0.2">
      <c r="A3566" s="378" t="s">
        <v>6540</v>
      </c>
      <c r="B3566" s="379"/>
      <c r="C3566" s="378" t="s">
        <v>6541</v>
      </c>
      <c r="D3566" s="381" t="s">
        <v>6</v>
      </c>
      <c r="E3566" s="383">
        <v>132.28</v>
      </c>
      <c r="F3566" s="383">
        <v>14.93</v>
      </c>
      <c r="G3566" s="383">
        <v>147.21</v>
      </c>
    </row>
    <row r="3567" spans="1:7" s="352" customFormat="1" x14ac:dyDescent="0.2">
      <c r="A3567" s="378" t="s">
        <v>6542</v>
      </c>
      <c r="B3567" s="379"/>
      <c r="C3567" s="378" t="s">
        <v>6543</v>
      </c>
      <c r="D3567" s="381" t="s">
        <v>6</v>
      </c>
      <c r="E3567" s="383">
        <v>141.72999999999999</v>
      </c>
      <c r="F3567" s="383">
        <v>14.93</v>
      </c>
      <c r="G3567" s="383">
        <v>156.66</v>
      </c>
    </row>
    <row r="3568" spans="1:7" s="352" customFormat="1" x14ac:dyDescent="0.2">
      <c r="A3568" s="378" t="s">
        <v>6544</v>
      </c>
      <c r="B3568" s="379"/>
      <c r="C3568" s="378" t="s">
        <v>6545</v>
      </c>
      <c r="D3568" s="381" t="s">
        <v>6</v>
      </c>
      <c r="E3568" s="383">
        <v>145.87</v>
      </c>
      <c r="F3568" s="383">
        <v>19.91</v>
      </c>
      <c r="G3568" s="383">
        <v>165.78</v>
      </c>
    </row>
    <row r="3569" spans="1:7" s="352" customFormat="1" x14ac:dyDescent="0.2">
      <c r="A3569" s="378" t="s">
        <v>6546</v>
      </c>
      <c r="B3569" s="379"/>
      <c r="C3569" s="378" t="s">
        <v>6547</v>
      </c>
      <c r="D3569" s="381" t="s">
        <v>6</v>
      </c>
      <c r="E3569" s="383">
        <v>712.86</v>
      </c>
      <c r="F3569" s="383">
        <v>14.93</v>
      </c>
      <c r="G3569" s="383">
        <v>727.79</v>
      </c>
    </row>
    <row r="3570" spans="1:7" s="352" customFormat="1" ht="25.5" x14ac:dyDescent="0.2">
      <c r="A3570" s="378" t="s">
        <v>6548</v>
      </c>
      <c r="B3570" s="379"/>
      <c r="C3570" s="378" t="s">
        <v>6549</v>
      </c>
      <c r="D3570" s="381" t="s">
        <v>6</v>
      </c>
      <c r="E3570" s="383">
        <v>1369.34</v>
      </c>
      <c r="F3570" s="383">
        <v>66.36</v>
      </c>
      <c r="G3570" s="383">
        <v>1435.7</v>
      </c>
    </row>
    <row r="3571" spans="1:7" s="352" customFormat="1" x14ac:dyDescent="0.2">
      <c r="A3571" s="384" t="s">
        <v>6550</v>
      </c>
      <c r="B3571" s="385" t="s">
        <v>6551</v>
      </c>
      <c r="C3571" s="384"/>
      <c r="D3571" s="386"/>
      <c r="E3571" s="387"/>
      <c r="F3571" s="387"/>
      <c r="G3571" s="387"/>
    </row>
    <row r="3572" spans="1:7" s="352" customFormat="1" x14ac:dyDescent="0.2">
      <c r="A3572" s="378" t="s">
        <v>6552</v>
      </c>
      <c r="B3572" s="379"/>
      <c r="C3572" s="378" t="s">
        <v>2365</v>
      </c>
      <c r="D3572" s="381" t="s">
        <v>6</v>
      </c>
      <c r="E3572" s="383">
        <v>0</v>
      </c>
      <c r="F3572" s="383">
        <v>40.5</v>
      </c>
      <c r="G3572" s="383">
        <v>40.5</v>
      </c>
    </row>
    <row r="3573" spans="1:7" s="352" customFormat="1" ht="25.5" x14ac:dyDescent="0.2">
      <c r="A3573" s="378" t="s">
        <v>6553</v>
      </c>
      <c r="B3573" s="379"/>
      <c r="C3573" s="378" t="s">
        <v>2366</v>
      </c>
      <c r="D3573" s="381" t="s">
        <v>6</v>
      </c>
      <c r="E3573" s="383">
        <v>0</v>
      </c>
      <c r="F3573" s="383">
        <v>108</v>
      </c>
      <c r="G3573" s="383">
        <v>108</v>
      </c>
    </row>
    <row r="3574" spans="1:7" s="352" customFormat="1" ht="25.5" x14ac:dyDescent="0.2">
      <c r="A3574" s="378" t="s">
        <v>6554</v>
      </c>
      <c r="B3574" s="379"/>
      <c r="C3574" s="378" t="s">
        <v>2367</v>
      </c>
      <c r="D3574" s="381" t="s">
        <v>6</v>
      </c>
      <c r="E3574" s="383">
        <v>0</v>
      </c>
      <c r="F3574" s="383">
        <v>243</v>
      </c>
      <c r="G3574" s="383">
        <v>243</v>
      </c>
    </row>
    <row r="3575" spans="1:7" x14ac:dyDescent="0.2">
      <c r="A3575" s="388" t="s">
        <v>6555</v>
      </c>
      <c r="B3575" s="388" t="s">
        <v>6556</v>
      </c>
      <c r="C3575" s="389"/>
      <c r="D3575" s="390"/>
      <c r="E3575" s="391"/>
      <c r="F3575" s="391"/>
      <c r="G3575" s="391"/>
    </row>
    <row r="3576" spans="1:7" s="352" customFormat="1" x14ac:dyDescent="0.2">
      <c r="A3576" s="369" t="s">
        <v>6557</v>
      </c>
      <c r="B3576" s="369" t="s">
        <v>2368</v>
      </c>
      <c r="C3576" s="370"/>
      <c r="D3576" s="392"/>
      <c r="E3576" s="393"/>
      <c r="F3576" s="393"/>
      <c r="G3576" s="393"/>
    </row>
    <row r="3577" spans="1:7" s="352" customFormat="1" ht="25.5" x14ac:dyDescent="0.2">
      <c r="A3577" s="378" t="s">
        <v>6558</v>
      </c>
      <c r="B3577" s="379"/>
      <c r="C3577" s="378" t="s">
        <v>2374</v>
      </c>
      <c r="D3577" s="381" t="s">
        <v>6</v>
      </c>
      <c r="E3577" s="383">
        <v>19.63</v>
      </c>
      <c r="F3577" s="383">
        <v>33.18</v>
      </c>
      <c r="G3577" s="383">
        <v>52.81</v>
      </c>
    </row>
    <row r="3578" spans="1:7" ht="25.5" x14ac:dyDescent="0.2">
      <c r="A3578" s="378" t="s">
        <v>6559</v>
      </c>
      <c r="B3578" s="379"/>
      <c r="C3578" s="378" t="s">
        <v>2369</v>
      </c>
      <c r="D3578" s="381" t="s">
        <v>6</v>
      </c>
      <c r="E3578" s="383">
        <v>25.59</v>
      </c>
      <c r="F3578" s="383">
        <v>33.18</v>
      </c>
      <c r="G3578" s="383">
        <v>58.77</v>
      </c>
    </row>
    <row r="3579" spans="1:7" s="352" customFormat="1" ht="25.5" x14ac:dyDescent="0.2">
      <c r="A3579" s="378" t="s">
        <v>6560</v>
      </c>
      <c r="B3579" s="379"/>
      <c r="C3579" s="378" t="s">
        <v>2370</v>
      </c>
      <c r="D3579" s="381" t="s">
        <v>6</v>
      </c>
      <c r="E3579" s="383">
        <v>34.71</v>
      </c>
      <c r="F3579" s="383">
        <v>33.18</v>
      </c>
      <c r="G3579" s="383">
        <v>67.89</v>
      </c>
    </row>
    <row r="3580" spans="1:7" s="352" customFormat="1" ht="25.5" x14ac:dyDescent="0.2">
      <c r="A3580" s="378" t="s">
        <v>6561</v>
      </c>
      <c r="B3580" s="379"/>
      <c r="C3580" s="378" t="s">
        <v>2371</v>
      </c>
      <c r="D3580" s="381" t="s">
        <v>6</v>
      </c>
      <c r="E3580" s="383">
        <v>38.86</v>
      </c>
      <c r="F3580" s="383">
        <v>33.18</v>
      </c>
      <c r="G3580" s="383">
        <v>72.040000000000006</v>
      </c>
    </row>
    <row r="3581" spans="1:7" s="352" customFormat="1" ht="25.5" x14ac:dyDescent="0.2">
      <c r="A3581" s="378" t="s">
        <v>6562</v>
      </c>
      <c r="B3581" s="379"/>
      <c r="C3581" s="378" t="s">
        <v>2372</v>
      </c>
      <c r="D3581" s="381" t="s">
        <v>6</v>
      </c>
      <c r="E3581" s="383">
        <v>45.19</v>
      </c>
      <c r="F3581" s="383">
        <v>33.18</v>
      </c>
      <c r="G3581" s="383">
        <v>78.37</v>
      </c>
    </row>
    <row r="3582" spans="1:7" s="352" customFormat="1" ht="25.5" x14ac:dyDescent="0.2">
      <c r="A3582" s="378" t="s">
        <v>6563</v>
      </c>
      <c r="B3582" s="379"/>
      <c r="C3582" s="378" t="s">
        <v>2373</v>
      </c>
      <c r="D3582" s="381" t="s">
        <v>6</v>
      </c>
      <c r="E3582" s="383">
        <v>57.53</v>
      </c>
      <c r="F3582" s="383">
        <v>33.18</v>
      </c>
      <c r="G3582" s="383">
        <v>90.71</v>
      </c>
    </row>
    <row r="3583" spans="1:7" s="352" customFormat="1" x14ac:dyDescent="0.2">
      <c r="A3583" s="384" t="s">
        <v>6564</v>
      </c>
      <c r="B3583" s="385" t="s">
        <v>2375</v>
      </c>
      <c r="C3583" s="384"/>
      <c r="D3583" s="386"/>
      <c r="E3583" s="387"/>
      <c r="F3583" s="387"/>
      <c r="G3583" s="387"/>
    </row>
    <row r="3584" spans="1:7" s="352" customFormat="1" ht="25.5" x14ac:dyDescent="0.2">
      <c r="A3584" s="378" t="s">
        <v>6565</v>
      </c>
      <c r="B3584" s="379"/>
      <c r="C3584" s="378" t="s">
        <v>8352</v>
      </c>
      <c r="D3584" s="381" t="s">
        <v>6</v>
      </c>
      <c r="E3584" s="383">
        <v>63.28</v>
      </c>
      <c r="F3584" s="383">
        <v>150.08000000000001</v>
      </c>
      <c r="G3584" s="383">
        <v>213.36</v>
      </c>
    </row>
    <row r="3585" spans="1:7" s="352" customFormat="1" ht="25.5" x14ac:dyDescent="0.2">
      <c r="A3585" s="378" t="s">
        <v>7206</v>
      </c>
      <c r="B3585" s="379"/>
      <c r="C3585" s="378" t="s">
        <v>7207</v>
      </c>
      <c r="D3585" s="381" t="s">
        <v>6</v>
      </c>
      <c r="E3585" s="383">
        <v>279.04000000000002</v>
      </c>
      <c r="F3585" s="383">
        <v>33.18</v>
      </c>
      <c r="G3585" s="383">
        <v>312.22000000000003</v>
      </c>
    </row>
    <row r="3586" spans="1:7" s="352" customFormat="1" x14ac:dyDescent="0.2">
      <c r="A3586" s="384" t="s">
        <v>6566</v>
      </c>
      <c r="B3586" s="385" t="s">
        <v>7759</v>
      </c>
      <c r="C3586" s="384"/>
      <c r="D3586" s="386"/>
      <c r="E3586" s="387"/>
      <c r="F3586" s="387"/>
      <c r="G3586" s="387"/>
    </row>
    <row r="3587" spans="1:7" s="352" customFormat="1" ht="25.5" x14ac:dyDescent="0.2">
      <c r="A3587" s="378" t="s">
        <v>6567</v>
      </c>
      <c r="B3587" s="379"/>
      <c r="C3587" s="378" t="s">
        <v>2376</v>
      </c>
      <c r="D3587" s="381" t="s">
        <v>6</v>
      </c>
      <c r="E3587" s="383">
        <v>17.25</v>
      </c>
      <c r="F3587" s="383">
        <v>33.18</v>
      </c>
      <c r="G3587" s="383">
        <v>50.43</v>
      </c>
    </row>
    <row r="3588" spans="1:7" s="352" customFormat="1" x14ac:dyDescent="0.2">
      <c r="A3588" s="384" t="s">
        <v>6568</v>
      </c>
      <c r="B3588" s="385" t="s">
        <v>7760</v>
      </c>
      <c r="C3588" s="384"/>
      <c r="D3588" s="386"/>
      <c r="E3588" s="387"/>
      <c r="F3588" s="387"/>
      <c r="G3588" s="387"/>
    </row>
    <row r="3589" spans="1:7" s="352" customFormat="1" ht="25.5" x14ac:dyDescent="0.2">
      <c r="A3589" s="378" t="s">
        <v>6569</v>
      </c>
      <c r="B3589" s="379"/>
      <c r="C3589" s="378" t="s">
        <v>2377</v>
      </c>
      <c r="D3589" s="381" t="s">
        <v>6</v>
      </c>
      <c r="E3589" s="383">
        <v>66.489999999999995</v>
      </c>
      <c r="F3589" s="383">
        <v>39.82</v>
      </c>
      <c r="G3589" s="383">
        <v>106.31</v>
      </c>
    </row>
    <row r="3590" spans="1:7" s="352" customFormat="1" ht="25.5" x14ac:dyDescent="0.2">
      <c r="A3590" s="378" t="s">
        <v>6570</v>
      </c>
      <c r="B3590" s="379"/>
      <c r="C3590" s="378" t="s">
        <v>2378</v>
      </c>
      <c r="D3590" s="381" t="s">
        <v>6</v>
      </c>
      <c r="E3590" s="383">
        <v>256.27</v>
      </c>
      <c r="F3590" s="383">
        <v>49.78</v>
      </c>
      <c r="G3590" s="383">
        <v>306.05</v>
      </c>
    </row>
    <row r="3591" spans="1:7" x14ac:dyDescent="0.2">
      <c r="A3591" s="384" t="s">
        <v>6571</v>
      </c>
      <c r="B3591" s="385" t="s">
        <v>2379</v>
      </c>
      <c r="C3591" s="384"/>
      <c r="D3591" s="386"/>
      <c r="E3591" s="387"/>
      <c r="F3591" s="387"/>
      <c r="G3591" s="387"/>
    </row>
    <row r="3592" spans="1:7" x14ac:dyDescent="0.2">
      <c r="A3592" s="378" t="s">
        <v>6572</v>
      </c>
      <c r="B3592" s="379"/>
      <c r="C3592" s="378" t="s">
        <v>7761</v>
      </c>
      <c r="D3592" s="381" t="s">
        <v>6</v>
      </c>
      <c r="E3592" s="383">
        <v>5.88</v>
      </c>
      <c r="F3592" s="383">
        <v>1.99</v>
      </c>
      <c r="G3592" s="383">
        <v>7.87</v>
      </c>
    </row>
    <row r="3593" spans="1:7" s="352" customFormat="1" ht="25.5" x14ac:dyDescent="0.2">
      <c r="A3593" s="378" t="s">
        <v>6573</v>
      </c>
      <c r="B3593" s="379"/>
      <c r="C3593" s="378" t="s">
        <v>2380</v>
      </c>
      <c r="D3593" s="381" t="s">
        <v>28</v>
      </c>
      <c r="E3593" s="383">
        <v>712.43</v>
      </c>
      <c r="F3593" s="383">
        <v>21.72</v>
      </c>
      <c r="G3593" s="383">
        <v>734.15</v>
      </c>
    </row>
    <row r="3594" spans="1:7" s="352" customFormat="1" x14ac:dyDescent="0.2">
      <c r="A3594" s="378" t="s">
        <v>6574</v>
      </c>
      <c r="B3594" s="379"/>
      <c r="C3594" s="378" t="s">
        <v>7762</v>
      </c>
      <c r="D3594" s="381" t="s">
        <v>6</v>
      </c>
      <c r="E3594" s="383">
        <v>4.13</v>
      </c>
      <c r="F3594" s="383">
        <v>1.99</v>
      </c>
      <c r="G3594" s="383">
        <v>6.12</v>
      </c>
    </row>
    <row r="3595" spans="1:7" s="352" customFormat="1" ht="25.5" x14ac:dyDescent="0.2">
      <c r="A3595" s="378" t="s">
        <v>6575</v>
      </c>
      <c r="B3595" s="379"/>
      <c r="C3595" s="378" t="s">
        <v>2381</v>
      </c>
      <c r="D3595" s="381" t="s">
        <v>6</v>
      </c>
      <c r="E3595" s="383">
        <v>279.02999999999997</v>
      </c>
      <c r="F3595" s="383">
        <v>17.37</v>
      </c>
      <c r="G3595" s="383">
        <v>296.39999999999998</v>
      </c>
    </row>
    <row r="3596" spans="1:7" s="352" customFormat="1" x14ac:dyDescent="0.2">
      <c r="A3596" s="378" t="s">
        <v>6576</v>
      </c>
      <c r="B3596" s="379"/>
      <c r="C3596" s="378" t="s">
        <v>7763</v>
      </c>
      <c r="D3596" s="381" t="s">
        <v>6</v>
      </c>
      <c r="E3596" s="383">
        <v>13.99</v>
      </c>
      <c r="F3596" s="383">
        <v>1.99</v>
      </c>
      <c r="G3596" s="383">
        <v>15.98</v>
      </c>
    </row>
    <row r="3597" spans="1:7" s="352" customFormat="1" x14ac:dyDescent="0.2">
      <c r="A3597" s="378" t="s">
        <v>6577</v>
      </c>
      <c r="B3597" s="379"/>
      <c r="C3597" s="378" t="s">
        <v>7764</v>
      </c>
      <c r="D3597" s="381" t="s">
        <v>6</v>
      </c>
      <c r="E3597" s="383">
        <v>3.44</v>
      </c>
      <c r="F3597" s="383">
        <v>1.99</v>
      </c>
      <c r="G3597" s="383">
        <v>5.43</v>
      </c>
    </row>
    <row r="3598" spans="1:7" s="352" customFormat="1" ht="25.5" x14ac:dyDescent="0.2">
      <c r="A3598" s="378" t="s">
        <v>6578</v>
      </c>
      <c r="B3598" s="379"/>
      <c r="C3598" s="378" t="s">
        <v>2382</v>
      </c>
      <c r="D3598" s="381" t="s">
        <v>28</v>
      </c>
      <c r="E3598" s="383">
        <v>747.11</v>
      </c>
      <c r="F3598" s="383">
        <v>21.72</v>
      </c>
      <c r="G3598" s="383">
        <v>768.83</v>
      </c>
    </row>
    <row r="3599" spans="1:7" s="352" customFormat="1" ht="25.5" x14ac:dyDescent="0.2">
      <c r="A3599" s="378" t="s">
        <v>6579</v>
      </c>
      <c r="B3599" s="379"/>
      <c r="C3599" s="378" t="s">
        <v>2383</v>
      </c>
      <c r="D3599" s="381" t="s">
        <v>28</v>
      </c>
      <c r="E3599" s="383">
        <v>710.96</v>
      </c>
      <c r="F3599" s="383">
        <v>21.72</v>
      </c>
      <c r="G3599" s="383">
        <v>732.68</v>
      </c>
    </row>
    <row r="3600" spans="1:7" s="352" customFormat="1" ht="25.5" x14ac:dyDescent="0.2">
      <c r="A3600" s="378" t="s">
        <v>6580</v>
      </c>
      <c r="B3600" s="379"/>
      <c r="C3600" s="378" t="s">
        <v>2384</v>
      </c>
      <c r="D3600" s="381" t="s">
        <v>6</v>
      </c>
      <c r="E3600" s="383">
        <v>50.57</v>
      </c>
      <c r="F3600" s="383">
        <v>10.85</v>
      </c>
      <c r="G3600" s="383">
        <v>61.42</v>
      </c>
    </row>
    <row r="3601" spans="1:7" s="352" customFormat="1" ht="38.25" x14ac:dyDescent="0.2">
      <c r="A3601" s="378" t="s">
        <v>6581</v>
      </c>
      <c r="B3601" s="379"/>
      <c r="C3601" s="378" t="s">
        <v>7765</v>
      </c>
      <c r="D3601" s="381" t="s">
        <v>6</v>
      </c>
      <c r="E3601" s="383">
        <v>3082.49</v>
      </c>
      <c r="F3601" s="383">
        <v>39.82</v>
      </c>
      <c r="G3601" s="383">
        <v>3122.31</v>
      </c>
    </row>
    <row r="3602" spans="1:7" s="352" customFormat="1" ht="38.25" x14ac:dyDescent="0.2">
      <c r="A3602" s="378" t="s">
        <v>6582</v>
      </c>
      <c r="B3602" s="379"/>
      <c r="C3602" s="378" t="s">
        <v>7766</v>
      </c>
      <c r="D3602" s="381" t="s">
        <v>6</v>
      </c>
      <c r="E3602" s="383">
        <v>4203.96</v>
      </c>
      <c r="F3602" s="383">
        <v>39.82</v>
      </c>
      <c r="G3602" s="383">
        <v>4243.78</v>
      </c>
    </row>
    <row r="3603" spans="1:7" s="352" customFormat="1" ht="25.5" x14ac:dyDescent="0.2">
      <c r="A3603" s="378" t="s">
        <v>6583</v>
      </c>
      <c r="B3603" s="379"/>
      <c r="C3603" s="378" t="s">
        <v>7767</v>
      </c>
      <c r="D3603" s="381" t="s">
        <v>6</v>
      </c>
      <c r="E3603" s="383">
        <v>255.5</v>
      </c>
      <c r="F3603" s="383">
        <v>44.89</v>
      </c>
      <c r="G3603" s="383">
        <v>300.39</v>
      </c>
    </row>
    <row r="3604" spans="1:7" s="352" customFormat="1" ht="25.5" x14ac:dyDescent="0.2">
      <c r="A3604" s="378" t="s">
        <v>6584</v>
      </c>
      <c r="B3604" s="379"/>
      <c r="C3604" s="378" t="s">
        <v>7768</v>
      </c>
      <c r="D3604" s="381" t="s">
        <v>6</v>
      </c>
      <c r="E3604" s="383">
        <v>231.76</v>
      </c>
      <c r="F3604" s="383">
        <v>44.89</v>
      </c>
      <c r="G3604" s="383">
        <v>276.64999999999998</v>
      </c>
    </row>
    <row r="3605" spans="1:7" s="352" customFormat="1" ht="25.5" x14ac:dyDescent="0.2">
      <c r="A3605" s="378" t="s">
        <v>6585</v>
      </c>
      <c r="B3605" s="379"/>
      <c r="C3605" s="378" t="s">
        <v>7769</v>
      </c>
      <c r="D3605" s="381" t="s">
        <v>6</v>
      </c>
      <c r="E3605" s="383">
        <v>292.44</v>
      </c>
      <c r="F3605" s="383">
        <v>44.89</v>
      </c>
      <c r="G3605" s="383">
        <v>337.33</v>
      </c>
    </row>
    <row r="3606" spans="1:7" s="352" customFormat="1" ht="25.5" x14ac:dyDescent="0.2">
      <c r="A3606" s="378" t="s">
        <v>6586</v>
      </c>
      <c r="B3606" s="379"/>
      <c r="C3606" s="378" t="s">
        <v>7770</v>
      </c>
      <c r="D3606" s="381" t="s">
        <v>6</v>
      </c>
      <c r="E3606" s="383">
        <v>82.41</v>
      </c>
      <c r="F3606" s="383">
        <v>44.89</v>
      </c>
      <c r="G3606" s="383">
        <v>127.3</v>
      </c>
    </row>
    <row r="3607" spans="1:7" ht="25.5" x14ac:dyDescent="0.2">
      <c r="A3607" s="378" t="s">
        <v>6587</v>
      </c>
      <c r="B3607" s="379"/>
      <c r="C3607" s="378" t="s">
        <v>7771</v>
      </c>
      <c r="D3607" s="381" t="s">
        <v>6</v>
      </c>
      <c r="E3607" s="383">
        <v>117.4</v>
      </c>
      <c r="F3607" s="383">
        <v>44.89</v>
      </c>
      <c r="G3607" s="383">
        <v>162.29</v>
      </c>
    </row>
    <row r="3608" spans="1:7" s="352" customFormat="1" ht="25.5" x14ac:dyDescent="0.2">
      <c r="A3608" s="378" t="s">
        <v>6588</v>
      </c>
      <c r="B3608" s="379"/>
      <c r="C3608" s="378" t="s">
        <v>7772</v>
      </c>
      <c r="D3608" s="381" t="s">
        <v>6</v>
      </c>
      <c r="E3608" s="383">
        <v>162.54</v>
      </c>
      <c r="F3608" s="383">
        <v>44.89</v>
      </c>
      <c r="G3608" s="383">
        <v>207.43</v>
      </c>
    </row>
    <row r="3609" spans="1:7" s="352" customFormat="1" ht="25.5" x14ac:dyDescent="0.2">
      <c r="A3609" s="378" t="s">
        <v>6589</v>
      </c>
      <c r="B3609" s="379"/>
      <c r="C3609" s="378" t="s">
        <v>7773</v>
      </c>
      <c r="D3609" s="381" t="s">
        <v>6</v>
      </c>
      <c r="E3609" s="383">
        <v>229.11</v>
      </c>
      <c r="F3609" s="383">
        <v>44.89</v>
      </c>
      <c r="G3609" s="383">
        <v>274</v>
      </c>
    </row>
    <row r="3610" spans="1:7" s="352" customFormat="1" ht="38.25" x14ac:dyDescent="0.2">
      <c r="A3610" s="378" t="s">
        <v>6590</v>
      </c>
      <c r="B3610" s="379"/>
      <c r="C3610" s="378" t="s">
        <v>2385</v>
      </c>
      <c r="D3610" s="381" t="s">
        <v>6</v>
      </c>
      <c r="E3610" s="383">
        <v>146.07</v>
      </c>
      <c r="F3610" s="383">
        <v>44.89</v>
      </c>
      <c r="G3610" s="383">
        <v>190.96</v>
      </c>
    </row>
    <row r="3611" spans="1:7" s="352" customFormat="1" ht="25.5" x14ac:dyDescent="0.2">
      <c r="A3611" s="378" t="s">
        <v>6591</v>
      </c>
      <c r="B3611" s="379"/>
      <c r="C3611" s="378" t="s">
        <v>7774</v>
      </c>
      <c r="D3611" s="381" t="s">
        <v>46</v>
      </c>
      <c r="E3611" s="383">
        <v>732.44</v>
      </c>
      <c r="F3611" s="383">
        <v>14.05</v>
      </c>
      <c r="G3611" s="383">
        <v>746.49</v>
      </c>
    </row>
    <row r="3612" spans="1:7" ht="25.5" x14ac:dyDescent="0.2">
      <c r="A3612" s="378" t="s">
        <v>6592</v>
      </c>
      <c r="B3612" s="379"/>
      <c r="C3612" s="378" t="s">
        <v>7775</v>
      </c>
      <c r="D3612" s="381" t="s">
        <v>46</v>
      </c>
      <c r="E3612" s="383">
        <v>822.73</v>
      </c>
      <c r="F3612" s="383">
        <v>18.55</v>
      </c>
      <c r="G3612" s="383">
        <v>841.28</v>
      </c>
    </row>
    <row r="3613" spans="1:7" s="352" customFormat="1" x14ac:dyDescent="0.2">
      <c r="A3613" s="384" t="s">
        <v>6593</v>
      </c>
      <c r="B3613" s="385" t="s">
        <v>7776</v>
      </c>
      <c r="C3613" s="384"/>
      <c r="D3613" s="386"/>
      <c r="E3613" s="387"/>
      <c r="F3613" s="387"/>
      <c r="G3613" s="387"/>
    </row>
    <row r="3614" spans="1:7" s="352" customFormat="1" ht="25.5" x14ac:dyDescent="0.2">
      <c r="A3614" s="378" t="s">
        <v>6594</v>
      </c>
      <c r="B3614" s="379"/>
      <c r="C3614" s="378" t="s">
        <v>8353</v>
      </c>
      <c r="D3614" s="381" t="s">
        <v>6</v>
      </c>
      <c r="E3614" s="383">
        <v>271.26</v>
      </c>
      <c r="F3614" s="383">
        <v>33.18</v>
      </c>
      <c r="G3614" s="383">
        <v>304.44</v>
      </c>
    </row>
    <row r="3615" spans="1:7" x14ac:dyDescent="0.2">
      <c r="A3615" s="384" t="s">
        <v>6595</v>
      </c>
      <c r="B3615" s="385" t="s">
        <v>2386</v>
      </c>
      <c r="C3615" s="384"/>
      <c r="D3615" s="386"/>
      <c r="E3615" s="387"/>
      <c r="F3615" s="387"/>
      <c r="G3615" s="387"/>
    </row>
    <row r="3616" spans="1:7" s="352" customFormat="1" ht="25.5" x14ac:dyDescent="0.2">
      <c r="A3616" s="378" t="s">
        <v>6596</v>
      </c>
      <c r="B3616" s="379"/>
      <c r="C3616" s="378" t="s">
        <v>7777</v>
      </c>
      <c r="D3616" s="381" t="s">
        <v>46</v>
      </c>
      <c r="E3616" s="383">
        <v>184.56</v>
      </c>
      <c r="F3616" s="383">
        <v>7.48</v>
      </c>
      <c r="G3616" s="383">
        <v>192.04</v>
      </c>
    </row>
    <row r="3617" spans="1:7" s="352" customFormat="1" ht="25.5" x14ac:dyDescent="0.2">
      <c r="A3617" s="378" t="s">
        <v>6597</v>
      </c>
      <c r="B3617" s="379"/>
      <c r="C3617" s="378" t="s">
        <v>8502</v>
      </c>
      <c r="D3617" s="381" t="s">
        <v>46</v>
      </c>
      <c r="E3617" s="383">
        <v>167.68</v>
      </c>
      <c r="F3617" s="383">
        <v>7.48</v>
      </c>
      <c r="G3617" s="383">
        <v>175.16</v>
      </c>
    </row>
    <row r="3618" spans="1:7" s="352" customFormat="1" ht="25.5" x14ac:dyDescent="0.2">
      <c r="A3618" s="378" t="s">
        <v>7778</v>
      </c>
      <c r="B3618" s="379"/>
      <c r="C3618" s="378" t="s">
        <v>7779</v>
      </c>
      <c r="D3618" s="381" t="s">
        <v>46</v>
      </c>
      <c r="E3618" s="383">
        <v>185.39</v>
      </c>
      <c r="F3618" s="383">
        <v>7.48</v>
      </c>
      <c r="G3618" s="383">
        <v>192.87</v>
      </c>
    </row>
    <row r="3619" spans="1:7" s="352" customFormat="1" x14ac:dyDescent="0.2">
      <c r="A3619" s="384" t="s">
        <v>6598</v>
      </c>
      <c r="B3619" s="385" t="s">
        <v>7780</v>
      </c>
      <c r="C3619" s="384"/>
      <c r="D3619" s="386"/>
      <c r="E3619" s="387"/>
      <c r="F3619" s="387"/>
      <c r="G3619" s="387"/>
    </row>
    <row r="3620" spans="1:7" s="352" customFormat="1" ht="25.5" x14ac:dyDescent="0.2">
      <c r="A3620" s="378" t="s">
        <v>6599</v>
      </c>
      <c r="B3620" s="379"/>
      <c r="C3620" s="378" t="s">
        <v>7208</v>
      </c>
      <c r="D3620" s="381" t="s">
        <v>6</v>
      </c>
      <c r="E3620" s="383">
        <v>1035.25</v>
      </c>
      <c r="F3620" s="383">
        <v>1071.6500000000001</v>
      </c>
      <c r="G3620" s="383">
        <v>2106.9</v>
      </c>
    </row>
    <row r="3621" spans="1:7" s="352" customFormat="1" ht="25.5" x14ac:dyDescent="0.2">
      <c r="A3621" s="378" t="s">
        <v>6600</v>
      </c>
      <c r="B3621" s="379"/>
      <c r="C3621" s="378" t="s">
        <v>7209</v>
      </c>
      <c r="D3621" s="381" t="s">
        <v>6</v>
      </c>
      <c r="E3621" s="383">
        <v>1755.2</v>
      </c>
      <c r="F3621" s="383">
        <v>1665.53</v>
      </c>
      <c r="G3621" s="383">
        <v>3420.73</v>
      </c>
    </row>
    <row r="3622" spans="1:7" s="352" customFormat="1" ht="25.5" x14ac:dyDescent="0.2">
      <c r="A3622" s="378" t="s">
        <v>6601</v>
      </c>
      <c r="B3622" s="379"/>
      <c r="C3622" s="378" t="s">
        <v>7210</v>
      </c>
      <c r="D3622" s="381" t="s">
        <v>6</v>
      </c>
      <c r="E3622" s="383">
        <v>2443.17</v>
      </c>
      <c r="F3622" s="383">
        <v>2255.16</v>
      </c>
      <c r="G3622" s="383">
        <v>4698.33</v>
      </c>
    </row>
    <row r="3623" spans="1:7" x14ac:dyDescent="0.2">
      <c r="A3623" s="378" t="s">
        <v>7211</v>
      </c>
      <c r="B3623" s="379"/>
      <c r="C3623" s="378" t="s">
        <v>7212</v>
      </c>
      <c r="D3623" s="381" t="s">
        <v>6</v>
      </c>
      <c r="E3623" s="383">
        <v>799.27</v>
      </c>
      <c r="F3623" s="383">
        <v>1057.3900000000001</v>
      </c>
      <c r="G3623" s="383">
        <v>1856.66</v>
      </c>
    </row>
    <row r="3624" spans="1:7" s="352" customFormat="1" ht="25.5" x14ac:dyDescent="0.2">
      <c r="A3624" s="378" t="s">
        <v>6602</v>
      </c>
      <c r="B3624" s="379"/>
      <c r="C3624" s="378" t="s">
        <v>2387</v>
      </c>
      <c r="D3624" s="381" t="s">
        <v>6</v>
      </c>
      <c r="E3624" s="383">
        <v>2031.05</v>
      </c>
      <c r="F3624" s="383">
        <v>1813.01</v>
      </c>
      <c r="G3624" s="383">
        <v>3844.06</v>
      </c>
    </row>
    <row r="3625" spans="1:7" s="352" customFormat="1" ht="25.5" x14ac:dyDescent="0.2">
      <c r="A3625" s="378" t="s">
        <v>6603</v>
      </c>
      <c r="B3625" s="379"/>
      <c r="C3625" s="378" t="s">
        <v>7781</v>
      </c>
      <c r="D3625" s="381" t="s">
        <v>46</v>
      </c>
      <c r="E3625" s="383">
        <v>170.79</v>
      </c>
      <c r="F3625" s="383">
        <v>263.38</v>
      </c>
      <c r="G3625" s="383">
        <v>434.17</v>
      </c>
    </row>
    <row r="3626" spans="1:7" s="352" customFormat="1" x14ac:dyDescent="0.2">
      <c r="A3626" s="378" t="s">
        <v>6604</v>
      </c>
      <c r="B3626" s="379"/>
      <c r="C3626" s="378" t="s">
        <v>2388</v>
      </c>
      <c r="D3626" s="381" t="s">
        <v>6</v>
      </c>
      <c r="E3626" s="383">
        <v>1236.17</v>
      </c>
      <c r="F3626" s="383">
        <v>1679.25</v>
      </c>
      <c r="G3626" s="383">
        <v>2915.42</v>
      </c>
    </row>
    <row r="3627" spans="1:7" x14ac:dyDescent="0.2">
      <c r="A3627" s="384" t="s">
        <v>6605</v>
      </c>
      <c r="B3627" s="385" t="s">
        <v>7782</v>
      </c>
      <c r="C3627" s="384"/>
      <c r="D3627" s="386"/>
      <c r="E3627" s="387"/>
      <c r="F3627" s="387"/>
      <c r="G3627" s="387"/>
    </row>
    <row r="3628" spans="1:7" ht="38.25" x14ac:dyDescent="0.2">
      <c r="A3628" s="378" t="s">
        <v>6606</v>
      </c>
      <c r="B3628" s="379"/>
      <c r="C3628" s="378" t="s">
        <v>2389</v>
      </c>
      <c r="D3628" s="381" t="s">
        <v>6</v>
      </c>
      <c r="E3628" s="383">
        <v>2249.75</v>
      </c>
      <c r="F3628" s="383">
        <v>2107.92</v>
      </c>
      <c r="G3628" s="383">
        <v>4357.67</v>
      </c>
    </row>
    <row r="3629" spans="1:7" s="352" customFormat="1" ht="38.25" x14ac:dyDescent="0.2">
      <c r="A3629" s="378" t="s">
        <v>6607</v>
      </c>
      <c r="B3629" s="379"/>
      <c r="C3629" s="378" t="s">
        <v>2390</v>
      </c>
      <c r="D3629" s="381" t="s">
        <v>6</v>
      </c>
      <c r="E3629" s="383">
        <v>3541.59</v>
      </c>
      <c r="F3629" s="383">
        <v>3426.21</v>
      </c>
      <c r="G3629" s="383">
        <v>6967.8</v>
      </c>
    </row>
    <row r="3630" spans="1:7" s="352" customFormat="1" ht="38.25" x14ac:dyDescent="0.2">
      <c r="A3630" s="378" t="s">
        <v>6608</v>
      </c>
      <c r="B3630" s="379"/>
      <c r="C3630" s="378" t="s">
        <v>2391</v>
      </c>
      <c r="D3630" s="381" t="s">
        <v>6</v>
      </c>
      <c r="E3630" s="383">
        <v>5065.78</v>
      </c>
      <c r="F3630" s="383">
        <v>4524.6499999999996</v>
      </c>
      <c r="G3630" s="383">
        <v>9590.43</v>
      </c>
    </row>
    <row r="3631" spans="1:7" s="352" customFormat="1" ht="38.25" x14ac:dyDescent="0.2">
      <c r="A3631" s="378" t="s">
        <v>6609</v>
      </c>
      <c r="B3631" s="379"/>
      <c r="C3631" s="378" t="s">
        <v>2392</v>
      </c>
      <c r="D3631" s="381" t="s">
        <v>6</v>
      </c>
      <c r="E3631" s="383">
        <v>7792.72</v>
      </c>
      <c r="F3631" s="383">
        <v>5639.87</v>
      </c>
      <c r="G3631" s="383">
        <v>13432.59</v>
      </c>
    </row>
    <row r="3632" spans="1:7" s="352" customFormat="1" x14ac:dyDescent="0.2">
      <c r="A3632" s="384" t="s">
        <v>6610</v>
      </c>
      <c r="B3632" s="385" t="s">
        <v>2393</v>
      </c>
      <c r="C3632" s="384"/>
      <c r="D3632" s="386"/>
      <c r="E3632" s="387"/>
      <c r="F3632" s="387"/>
      <c r="G3632" s="387"/>
    </row>
    <row r="3633" spans="1:7" s="352" customFormat="1" ht="38.25" x14ac:dyDescent="0.2">
      <c r="A3633" s="378" t="s">
        <v>6611</v>
      </c>
      <c r="B3633" s="379"/>
      <c r="C3633" s="378" t="s">
        <v>2394</v>
      </c>
      <c r="D3633" s="381" t="s">
        <v>6</v>
      </c>
      <c r="E3633" s="383">
        <v>1548.65</v>
      </c>
      <c r="F3633" s="383">
        <v>1054.78</v>
      </c>
      <c r="G3633" s="383">
        <v>2603.4299999999998</v>
      </c>
    </row>
    <row r="3634" spans="1:7" s="352" customFormat="1" ht="38.25" x14ac:dyDescent="0.2">
      <c r="A3634" s="378" t="s">
        <v>6612</v>
      </c>
      <c r="B3634" s="379"/>
      <c r="C3634" s="378" t="s">
        <v>2395</v>
      </c>
      <c r="D3634" s="381" t="s">
        <v>6</v>
      </c>
      <c r="E3634" s="383">
        <v>4212.62</v>
      </c>
      <c r="F3634" s="383">
        <v>1575.41</v>
      </c>
      <c r="G3634" s="383">
        <v>5788.03</v>
      </c>
    </row>
    <row r="3635" spans="1:7" ht="38.25" x14ac:dyDescent="0.2">
      <c r="A3635" s="378" t="s">
        <v>6613</v>
      </c>
      <c r="B3635" s="379"/>
      <c r="C3635" s="378" t="s">
        <v>2396</v>
      </c>
      <c r="D3635" s="381" t="s">
        <v>6</v>
      </c>
      <c r="E3635" s="383">
        <v>6257.53</v>
      </c>
      <c r="F3635" s="383">
        <v>3150.81</v>
      </c>
      <c r="G3635" s="383">
        <v>9408.34</v>
      </c>
    </row>
    <row r="3636" spans="1:7" s="397" customFormat="1" x14ac:dyDescent="0.2">
      <c r="A3636" s="378" t="s">
        <v>8503</v>
      </c>
      <c r="B3636" s="379"/>
      <c r="C3636" s="378" t="s">
        <v>8504</v>
      </c>
      <c r="D3636" s="381" t="s">
        <v>46</v>
      </c>
      <c r="E3636" s="383">
        <v>832.65</v>
      </c>
      <c r="F3636" s="383">
        <v>524.36</v>
      </c>
      <c r="G3636" s="383">
        <v>1357.01</v>
      </c>
    </row>
    <row r="3637" spans="1:7" s="397" customFormat="1" ht="25.5" x14ac:dyDescent="0.2">
      <c r="A3637" s="378" t="s">
        <v>8505</v>
      </c>
      <c r="B3637" s="379"/>
      <c r="C3637" s="378" t="s">
        <v>8506</v>
      </c>
      <c r="D3637" s="381" t="s">
        <v>6</v>
      </c>
      <c r="E3637" s="383">
        <v>450.66</v>
      </c>
      <c r="F3637" s="383">
        <v>29.92</v>
      </c>
      <c r="G3637" s="383">
        <v>480.58</v>
      </c>
    </row>
    <row r="3638" spans="1:7" x14ac:dyDescent="0.2">
      <c r="A3638" s="384" t="s">
        <v>6614</v>
      </c>
      <c r="B3638" s="385" t="s">
        <v>2397</v>
      </c>
      <c r="C3638" s="384"/>
      <c r="D3638" s="386"/>
      <c r="E3638" s="387"/>
      <c r="F3638" s="387"/>
      <c r="G3638" s="387"/>
    </row>
    <row r="3639" spans="1:7" s="352" customFormat="1" ht="25.5" x14ac:dyDescent="0.2">
      <c r="A3639" s="378" t="s">
        <v>6615</v>
      </c>
      <c r="B3639" s="379"/>
      <c r="C3639" s="378" t="s">
        <v>2398</v>
      </c>
      <c r="D3639" s="381" t="s">
        <v>46</v>
      </c>
      <c r="E3639" s="383">
        <v>255.79</v>
      </c>
      <c r="F3639" s="383">
        <v>21.72</v>
      </c>
      <c r="G3639" s="383">
        <v>277.51</v>
      </c>
    </row>
    <row r="3640" spans="1:7" ht="25.5" x14ac:dyDescent="0.2">
      <c r="A3640" s="378" t="s">
        <v>6616</v>
      </c>
      <c r="B3640" s="379"/>
      <c r="C3640" s="378" t="s">
        <v>2399</v>
      </c>
      <c r="D3640" s="381" t="s">
        <v>46</v>
      </c>
      <c r="E3640" s="383">
        <v>325.56</v>
      </c>
      <c r="F3640" s="383">
        <v>32.57</v>
      </c>
      <c r="G3640" s="383">
        <v>358.13</v>
      </c>
    </row>
    <row r="3641" spans="1:7" s="352" customFormat="1" ht="25.5" x14ac:dyDescent="0.2">
      <c r="A3641" s="378" t="s">
        <v>6617</v>
      </c>
      <c r="B3641" s="379"/>
      <c r="C3641" s="378" t="s">
        <v>2400</v>
      </c>
      <c r="D3641" s="381" t="s">
        <v>46</v>
      </c>
      <c r="E3641" s="383">
        <v>387.35</v>
      </c>
      <c r="F3641" s="383">
        <v>43.42</v>
      </c>
      <c r="G3641" s="383">
        <v>430.77</v>
      </c>
    </row>
    <row r="3642" spans="1:7" s="352" customFormat="1" ht="25.5" x14ac:dyDescent="0.2">
      <c r="A3642" s="378" t="s">
        <v>6618</v>
      </c>
      <c r="B3642" s="379"/>
      <c r="C3642" s="378" t="s">
        <v>2401</v>
      </c>
      <c r="D3642" s="381" t="s">
        <v>46</v>
      </c>
      <c r="E3642" s="383">
        <v>615.41</v>
      </c>
      <c r="F3642" s="383">
        <v>54.27</v>
      </c>
      <c r="G3642" s="383">
        <v>669.68</v>
      </c>
    </row>
    <row r="3643" spans="1:7" ht="25.5" x14ac:dyDescent="0.2">
      <c r="A3643" s="378" t="s">
        <v>6619</v>
      </c>
      <c r="B3643" s="379"/>
      <c r="C3643" s="378" t="s">
        <v>2402</v>
      </c>
      <c r="D3643" s="381" t="s">
        <v>46</v>
      </c>
      <c r="E3643" s="383">
        <v>849.07</v>
      </c>
      <c r="F3643" s="383">
        <v>65.14</v>
      </c>
      <c r="G3643" s="383">
        <v>914.21</v>
      </c>
    </row>
    <row r="3644" spans="1:7" s="352" customFormat="1" ht="25.5" x14ac:dyDescent="0.2">
      <c r="A3644" s="378" t="s">
        <v>6620</v>
      </c>
      <c r="B3644" s="379"/>
      <c r="C3644" s="378" t="s">
        <v>2403</v>
      </c>
      <c r="D3644" s="381" t="s">
        <v>46</v>
      </c>
      <c r="E3644" s="383">
        <v>1675.39</v>
      </c>
      <c r="F3644" s="383">
        <v>108.56</v>
      </c>
      <c r="G3644" s="383">
        <v>1783.95</v>
      </c>
    </row>
    <row r="3645" spans="1:7" s="352" customFormat="1" x14ac:dyDescent="0.2">
      <c r="A3645" s="384" t="s">
        <v>6621</v>
      </c>
      <c r="B3645" s="385" t="s">
        <v>6622</v>
      </c>
      <c r="C3645" s="384"/>
      <c r="D3645" s="386"/>
      <c r="E3645" s="387"/>
      <c r="F3645" s="387"/>
      <c r="G3645" s="387"/>
    </row>
    <row r="3646" spans="1:7" s="352" customFormat="1" x14ac:dyDescent="0.2">
      <c r="A3646" s="378" t="s">
        <v>6623</v>
      </c>
      <c r="B3646" s="379"/>
      <c r="C3646" s="378" t="s">
        <v>6624</v>
      </c>
      <c r="D3646" s="381" t="s">
        <v>6</v>
      </c>
      <c r="E3646" s="383">
        <v>610.35</v>
      </c>
      <c r="F3646" s="383">
        <v>13.27</v>
      </c>
      <c r="G3646" s="383">
        <v>623.62</v>
      </c>
    </row>
    <row r="3647" spans="1:7" s="352" customFormat="1" ht="25.5" x14ac:dyDescent="0.2">
      <c r="A3647" s="378" t="s">
        <v>6625</v>
      </c>
      <c r="B3647" s="379"/>
      <c r="C3647" s="378" t="s">
        <v>6626</v>
      </c>
      <c r="D3647" s="381" t="s">
        <v>6</v>
      </c>
      <c r="E3647" s="383">
        <v>216.3</v>
      </c>
      <c r="F3647" s="383">
        <v>16.600000000000001</v>
      </c>
      <c r="G3647" s="383">
        <v>232.9</v>
      </c>
    </row>
    <row r="3648" spans="1:7" s="352" customFormat="1" x14ac:dyDescent="0.2">
      <c r="A3648" s="388" t="s">
        <v>6627</v>
      </c>
      <c r="B3648" s="388" t="s">
        <v>6628</v>
      </c>
      <c r="C3648" s="389"/>
      <c r="D3648" s="390"/>
      <c r="E3648" s="391"/>
      <c r="F3648" s="391"/>
      <c r="G3648" s="391"/>
    </row>
    <row r="3649" spans="1:7" s="352" customFormat="1" x14ac:dyDescent="0.2">
      <c r="A3649" s="369" t="s">
        <v>6629</v>
      </c>
      <c r="B3649" s="369" t="s">
        <v>2404</v>
      </c>
      <c r="C3649" s="370"/>
      <c r="D3649" s="392"/>
      <c r="E3649" s="393"/>
      <c r="F3649" s="393"/>
      <c r="G3649" s="393"/>
    </row>
    <row r="3650" spans="1:7" s="352" customFormat="1" ht="25.5" x14ac:dyDescent="0.2">
      <c r="A3650" s="378" t="s">
        <v>6630</v>
      </c>
      <c r="B3650" s="379"/>
      <c r="C3650" s="378" t="s">
        <v>2405</v>
      </c>
      <c r="D3650" s="381" t="s">
        <v>6</v>
      </c>
      <c r="E3650" s="383">
        <v>537.53</v>
      </c>
      <c r="F3650" s="383">
        <v>116.14</v>
      </c>
      <c r="G3650" s="383">
        <v>653.66999999999996</v>
      </c>
    </row>
    <row r="3651" spans="1:7" s="352" customFormat="1" ht="25.5" x14ac:dyDescent="0.2">
      <c r="A3651" s="378" t="s">
        <v>6631</v>
      </c>
      <c r="B3651" s="379"/>
      <c r="C3651" s="378" t="s">
        <v>2406</v>
      </c>
      <c r="D3651" s="381" t="s">
        <v>6</v>
      </c>
      <c r="E3651" s="383">
        <v>204.88</v>
      </c>
      <c r="F3651" s="383">
        <v>116.14</v>
      </c>
      <c r="G3651" s="383">
        <v>321.02</v>
      </c>
    </row>
    <row r="3652" spans="1:7" s="352" customFormat="1" ht="25.5" x14ac:dyDescent="0.2">
      <c r="A3652" s="378" t="s">
        <v>6632</v>
      </c>
      <c r="B3652" s="379"/>
      <c r="C3652" s="378" t="s">
        <v>2407</v>
      </c>
      <c r="D3652" s="381" t="s">
        <v>46</v>
      </c>
      <c r="E3652" s="383">
        <v>14.74</v>
      </c>
      <c r="F3652" s="383">
        <v>3.32</v>
      </c>
      <c r="G3652" s="383">
        <v>18.059999999999999</v>
      </c>
    </row>
    <row r="3653" spans="1:7" s="352" customFormat="1" ht="25.5" x14ac:dyDescent="0.2">
      <c r="A3653" s="378" t="s">
        <v>6633</v>
      </c>
      <c r="B3653" s="379"/>
      <c r="C3653" s="378" t="s">
        <v>2408</v>
      </c>
      <c r="D3653" s="381" t="s">
        <v>6</v>
      </c>
      <c r="E3653" s="383">
        <v>78.040000000000006</v>
      </c>
      <c r="F3653" s="383">
        <v>9.9600000000000009</v>
      </c>
      <c r="G3653" s="383">
        <v>88</v>
      </c>
    </row>
    <row r="3654" spans="1:7" s="352" customFormat="1" ht="25.5" x14ac:dyDescent="0.2">
      <c r="A3654" s="378" t="s">
        <v>6634</v>
      </c>
      <c r="B3654" s="379"/>
      <c r="C3654" s="378" t="s">
        <v>2409</v>
      </c>
      <c r="D3654" s="381" t="s">
        <v>46</v>
      </c>
      <c r="E3654" s="383">
        <v>21.94</v>
      </c>
      <c r="F3654" s="383">
        <v>3.32</v>
      </c>
      <c r="G3654" s="383">
        <v>25.26</v>
      </c>
    </row>
    <row r="3655" spans="1:7" s="352" customFormat="1" ht="25.5" x14ac:dyDescent="0.2">
      <c r="A3655" s="378" t="s">
        <v>6635</v>
      </c>
      <c r="B3655" s="379"/>
      <c r="C3655" s="378" t="s">
        <v>7783</v>
      </c>
      <c r="D3655" s="381" t="s">
        <v>6</v>
      </c>
      <c r="E3655" s="383">
        <v>139.81</v>
      </c>
      <c r="F3655" s="383">
        <v>3.32</v>
      </c>
      <c r="G3655" s="383">
        <v>143.13</v>
      </c>
    </row>
    <row r="3656" spans="1:7" s="352" customFormat="1" ht="51" x14ac:dyDescent="0.2">
      <c r="A3656" s="378" t="s">
        <v>6636</v>
      </c>
      <c r="B3656" s="379"/>
      <c r="C3656" s="378" t="s">
        <v>2410</v>
      </c>
      <c r="D3656" s="381" t="s">
        <v>6</v>
      </c>
      <c r="E3656" s="383">
        <v>2887.19</v>
      </c>
      <c r="F3656" s="383">
        <v>181.67</v>
      </c>
      <c r="G3656" s="383">
        <v>3068.86</v>
      </c>
    </row>
    <row r="3657" spans="1:7" s="352" customFormat="1" ht="25.5" x14ac:dyDescent="0.2">
      <c r="A3657" s="378" t="s">
        <v>6637</v>
      </c>
      <c r="B3657" s="379"/>
      <c r="C3657" s="378" t="s">
        <v>2411</v>
      </c>
      <c r="D3657" s="381" t="s">
        <v>6</v>
      </c>
      <c r="E3657" s="383">
        <v>34.64</v>
      </c>
      <c r="F3657" s="383">
        <v>3.32</v>
      </c>
      <c r="G3657" s="383">
        <v>37.96</v>
      </c>
    </row>
    <row r="3658" spans="1:7" s="352" customFormat="1" ht="25.5" x14ac:dyDescent="0.2">
      <c r="A3658" s="378" t="s">
        <v>6638</v>
      </c>
      <c r="B3658" s="379"/>
      <c r="C3658" s="378" t="s">
        <v>2412</v>
      </c>
      <c r="D3658" s="381" t="s">
        <v>6</v>
      </c>
      <c r="E3658" s="383">
        <v>46.74</v>
      </c>
      <c r="F3658" s="383">
        <v>3.32</v>
      </c>
      <c r="G3658" s="383">
        <v>50.06</v>
      </c>
    </row>
    <row r="3659" spans="1:7" s="352" customFormat="1" ht="25.5" x14ac:dyDescent="0.2">
      <c r="A3659" s="378" t="s">
        <v>6639</v>
      </c>
      <c r="B3659" s="379"/>
      <c r="C3659" s="378" t="s">
        <v>2413</v>
      </c>
      <c r="D3659" s="381" t="s">
        <v>6</v>
      </c>
      <c r="E3659" s="383">
        <v>1320.11</v>
      </c>
      <c r="F3659" s="383">
        <v>42.58</v>
      </c>
      <c r="G3659" s="383">
        <v>1362.69</v>
      </c>
    </row>
    <row r="3660" spans="1:7" s="352" customFormat="1" ht="25.5" x14ac:dyDescent="0.2">
      <c r="A3660" s="378" t="s">
        <v>6640</v>
      </c>
      <c r="B3660" s="379"/>
      <c r="C3660" s="378" t="s">
        <v>2414</v>
      </c>
      <c r="D3660" s="381" t="s">
        <v>6</v>
      </c>
      <c r="E3660" s="383">
        <v>56.69</v>
      </c>
      <c r="F3660" s="383">
        <v>3.32</v>
      </c>
      <c r="G3660" s="383">
        <v>60.01</v>
      </c>
    </row>
    <row r="3661" spans="1:7" s="352" customFormat="1" ht="25.5" x14ac:dyDescent="0.2">
      <c r="A3661" s="378" t="s">
        <v>6641</v>
      </c>
      <c r="B3661" s="379"/>
      <c r="C3661" s="378" t="s">
        <v>2415</v>
      </c>
      <c r="D3661" s="381" t="s">
        <v>6</v>
      </c>
      <c r="E3661" s="383">
        <v>40.43</v>
      </c>
      <c r="F3661" s="383">
        <v>3.32</v>
      </c>
      <c r="G3661" s="383">
        <v>43.75</v>
      </c>
    </row>
    <row r="3662" spans="1:7" s="352" customFormat="1" x14ac:dyDescent="0.2">
      <c r="A3662" s="378" t="s">
        <v>6642</v>
      </c>
      <c r="B3662" s="379"/>
      <c r="C3662" s="378" t="s">
        <v>2416</v>
      </c>
      <c r="D3662" s="381" t="s">
        <v>6</v>
      </c>
      <c r="E3662" s="383">
        <v>12.58</v>
      </c>
      <c r="F3662" s="383">
        <v>0.45</v>
      </c>
      <c r="G3662" s="383">
        <v>13.03</v>
      </c>
    </row>
    <row r="3663" spans="1:7" s="352" customFormat="1" ht="25.5" x14ac:dyDescent="0.2">
      <c r="A3663" s="378" t="s">
        <v>6643</v>
      </c>
      <c r="B3663" s="379"/>
      <c r="C3663" s="378" t="s">
        <v>2417</v>
      </c>
      <c r="D3663" s="381" t="s">
        <v>6</v>
      </c>
      <c r="E3663" s="383">
        <v>138.62</v>
      </c>
      <c r="F3663" s="383">
        <v>3.32</v>
      </c>
      <c r="G3663" s="383">
        <v>141.94</v>
      </c>
    </row>
    <row r="3664" spans="1:7" s="352" customFormat="1" ht="25.5" x14ac:dyDescent="0.2">
      <c r="A3664" s="378" t="s">
        <v>6644</v>
      </c>
      <c r="B3664" s="379"/>
      <c r="C3664" s="378" t="s">
        <v>2418</v>
      </c>
      <c r="D3664" s="381" t="s">
        <v>6</v>
      </c>
      <c r="E3664" s="383">
        <v>1277.04</v>
      </c>
      <c r="F3664" s="383">
        <v>172.54</v>
      </c>
      <c r="G3664" s="383">
        <v>1449.58</v>
      </c>
    </row>
    <row r="3665" spans="1:7" ht="25.5" x14ac:dyDescent="0.2">
      <c r="A3665" s="378" t="s">
        <v>6645</v>
      </c>
      <c r="B3665" s="379"/>
      <c r="C3665" s="378" t="s">
        <v>2419</v>
      </c>
      <c r="D3665" s="381" t="s">
        <v>6</v>
      </c>
      <c r="E3665" s="383">
        <v>1543.95</v>
      </c>
      <c r="F3665" s="383">
        <v>172.54</v>
      </c>
      <c r="G3665" s="383">
        <v>1716.49</v>
      </c>
    </row>
    <row r="3666" spans="1:7" s="352" customFormat="1" ht="25.5" x14ac:dyDescent="0.2">
      <c r="A3666" s="378" t="s">
        <v>6646</v>
      </c>
      <c r="B3666" s="379"/>
      <c r="C3666" s="378" t="s">
        <v>2420</v>
      </c>
      <c r="D3666" s="381" t="s">
        <v>6</v>
      </c>
      <c r="E3666" s="383">
        <v>1552.32</v>
      </c>
      <c r="F3666" s="383">
        <v>523.86</v>
      </c>
      <c r="G3666" s="383">
        <v>2076.1799999999998</v>
      </c>
    </row>
    <row r="3667" spans="1:7" x14ac:dyDescent="0.2">
      <c r="A3667" s="384" t="s">
        <v>6647</v>
      </c>
      <c r="B3667" s="385" t="s">
        <v>7784</v>
      </c>
      <c r="C3667" s="384"/>
      <c r="D3667" s="386"/>
      <c r="E3667" s="387"/>
      <c r="F3667" s="387"/>
      <c r="G3667" s="387"/>
    </row>
    <row r="3668" spans="1:7" s="352" customFormat="1" ht="25.5" x14ac:dyDescent="0.2">
      <c r="A3668" s="378" t="s">
        <v>6648</v>
      </c>
      <c r="B3668" s="379"/>
      <c r="C3668" s="378" t="s">
        <v>2421</v>
      </c>
      <c r="D3668" s="381" t="s">
        <v>6</v>
      </c>
      <c r="E3668" s="383">
        <v>20.309999999999999</v>
      </c>
      <c r="F3668" s="383">
        <v>11.67</v>
      </c>
      <c r="G3668" s="383">
        <v>31.98</v>
      </c>
    </row>
    <row r="3669" spans="1:7" s="352" customFormat="1" x14ac:dyDescent="0.2">
      <c r="A3669" s="378" t="s">
        <v>6649</v>
      </c>
      <c r="B3669" s="379"/>
      <c r="C3669" s="378" t="s">
        <v>2422</v>
      </c>
      <c r="D3669" s="381" t="s">
        <v>6</v>
      </c>
      <c r="E3669" s="383">
        <v>560.47</v>
      </c>
      <c r="F3669" s="383">
        <v>16.600000000000001</v>
      </c>
      <c r="G3669" s="383">
        <v>577.07000000000005</v>
      </c>
    </row>
    <row r="3670" spans="1:7" s="352" customFormat="1" ht="25.5" x14ac:dyDescent="0.2">
      <c r="A3670" s="378" t="s">
        <v>6650</v>
      </c>
      <c r="B3670" s="379"/>
      <c r="C3670" s="378" t="s">
        <v>8354</v>
      </c>
      <c r="D3670" s="381" t="s">
        <v>6</v>
      </c>
      <c r="E3670" s="383">
        <v>19.54</v>
      </c>
      <c r="F3670" s="383">
        <v>11.67</v>
      </c>
      <c r="G3670" s="383">
        <v>31.21</v>
      </c>
    </row>
    <row r="3671" spans="1:7" ht="38.25" x14ac:dyDescent="0.2">
      <c r="A3671" s="378" t="s">
        <v>6651</v>
      </c>
      <c r="B3671" s="379"/>
      <c r="C3671" s="378" t="s">
        <v>7785</v>
      </c>
      <c r="D3671" s="381" t="s">
        <v>6</v>
      </c>
      <c r="E3671" s="383">
        <v>5371.9</v>
      </c>
      <c r="F3671" s="383">
        <v>99.54</v>
      </c>
      <c r="G3671" s="383">
        <v>5471.44</v>
      </c>
    </row>
    <row r="3672" spans="1:7" s="352" customFormat="1" x14ac:dyDescent="0.2">
      <c r="A3672" s="384" t="s">
        <v>6652</v>
      </c>
      <c r="B3672" s="385" t="s">
        <v>2423</v>
      </c>
      <c r="C3672" s="384"/>
      <c r="D3672" s="386"/>
      <c r="E3672" s="387"/>
      <c r="F3672" s="387"/>
      <c r="G3672" s="387"/>
    </row>
    <row r="3673" spans="1:7" s="352" customFormat="1" ht="25.5" x14ac:dyDescent="0.2">
      <c r="A3673" s="378" t="s">
        <v>6653</v>
      </c>
      <c r="B3673" s="379"/>
      <c r="C3673" s="378" t="s">
        <v>6654</v>
      </c>
      <c r="D3673" s="381" t="s">
        <v>6</v>
      </c>
      <c r="E3673" s="383">
        <v>443.05</v>
      </c>
      <c r="F3673" s="383">
        <v>33.18</v>
      </c>
      <c r="G3673" s="383">
        <v>476.23</v>
      </c>
    </row>
    <row r="3674" spans="1:7" s="352" customFormat="1" ht="25.5" x14ac:dyDescent="0.2">
      <c r="A3674" s="378" t="s">
        <v>6655</v>
      </c>
      <c r="B3674" s="379"/>
      <c r="C3674" s="378" t="s">
        <v>6656</v>
      </c>
      <c r="D3674" s="381" t="s">
        <v>6</v>
      </c>
      <c r="E3674" s="383">
        <v>222.3</v>
      </c>
      <c r="F3674" s="383">
        <v>26.54</v>
      </c>
      <c r="G3674" s="383">
        <v>248.84</v>
      </c>
    </row>
    <row r="3675" spans="1:7" s="352" customFormat="1" ht="25.5" x14ac:dyDescent="0.2">
      <c r="A3675" s="378" t="s">
        <v>6657</v>
      </c>
      <c r="B3675" s="379"/>
      <c r="C3675" s="378" t="s">
        <v>2424</v>
      </c>
      <c r="D3675" s="381" t="s">
        <v>6</v>
      </c>
      <c r="E3675" s="383">
        <v>15938.79</v>
      </c>
      <c r="F3675" s="383">
        <v>10.57</v>
      </c>
      <c r="G3675" s="383">
        <v>15949.36</v>
      </c>
    </row>
    <row r="3676" spans="1:7" s="352" customFormat="1" ht="38.25" x14ac:dyDescent="0.2">
      <c r="A3676" s="378" t="s">
        <v>6658</v>
      </c>
      <c r="B3676" s="379"/>
      <c r="C3676" s="378" t="s">
        <v>2425</v>
      </c>
      <c r="D3676" s="381" t="s">
        <v>6</v>
      </c>
      <c r="E3676" s="383">
        <v>198.16</v>
      </c>
      <c r="F3676" s="383">
        <v>16.600000000000001</v>
      </c>
      <c r="G3676" s="383">
        <v>214.76</v>
      </c>
    </row>
    <row r="3677" spans="1:7" s="352" customFormat="1" ht="38.25" x14ac:dyDescent="0.2">
      <c r="A3677" s="378" t="s">
        <v>6659</v>
      </c>
      <c r="B3677" s="379"/>
      <c r="C3677" s="378" t="s">
        <v>2426</v>
      </c>
      <c r="D3677" s="381" t="s">
        <v>6</v>
      </c>
      <c r="E3677" s="383">
        <v>94.74</v>
      </c>
      <c r="F3677" s="383">
        <v>16.600000000000001</v>
      </c>
      <c r="G3677" s="383">
        <v>111.34</v>
      </c>
    </row>
    <row r="3678" spans="1:7" s="352" customFormat="1" ht="38.25" x14ac:dyDescent="0.2">
      <c r="A3678" s="378" t="s">
        <v>6660</v>
      </c>
      <c r="B3678" s="379"/>
      <c r="C3678" s="378" t="s">
        <v>2427</v>
      </c>
      <c r="D3678" s="381" t="s">
        <v>6</v>
      </c>
      <c r="E3678" s="383">
        <v>196</v>
      </c>
      <c r="F3678" s="383">
        <v>9.9600000000000009</v>
      </c>
      <c r="G3678" s="383">
        <v>205.96</v>
      </c>
    </row>
    <row r="3679" spans="1:7" s="352" customFormat="1" ht="25.5" x14ac:dyDescent="0.2">
      <c r="A3679" s="378" t="s">
        <v>6661</v>
      </c>
      <c r="B3679" s="379"/>
      <c r="C3679" s="378" t="s">
        <v>2428</v>
      </c>
      <c r="D3679" s="381" t="s">
        <v>6</v>
      </c>
      <c r="E3679" s="383">
        <v>50.26</v>
      </c>
      <c r="F3679" s="383">
        <v>9.9600000000000009</v>
      </c>
      <c r="G3679" s="383">
        <v>60.22</v>
      </c>
    </row>
    <row r="3680" spans="1:7" ht="25.5" x14ac:dyDescent="0.2">
      <c r="A3680" s="378" t="s">
        <v>6662</v>
      </c>
      <c r="B3680" s="379"/>
      <c r="C3680" s="378" t="s">
        <v>2429</v>
      </c>
      <c r="D3680" s="381" t="s">
        <v>6</v>
      </c>
      <c r="E3680" s="383">
        <v>148.55000000000001</v>
      </c>
      <c r="F3680" s="383">
        <v>9.9600000000000009</v>
      </c>
      <c r="G3680" s="383">
        <v>158.51</v>
      </c>
    </row>
    <row r="3681" spans="1:7" s="352" customFormat="1" ht="25.5" x14ac:dyDescent="0.2">
      <c r="A3681" s="378" t="s">
        <v>7213</v>
      </c>
      <c r="B3681" s="379"/>
      <c r="C3681" s="378" t="s">
        <v>7214</v>
      </c>
      <c r="D3681" s="381" t="s">
        <v>6</v>
      </c>
      <c r="E3681" s="383">
        <v>346.43</v>
      </c>
      <c r="F3681" s="383">
        <v>9.9600000000000009</v>
      </c>
      <c r="G3681" s="383">
        <v>356.39</v>
      </c>
    </row>
    <row r="3682" spans="1:7" s="352" customFormat="1" x14ac:dyDescent="0.2">
      <c r="A3682" s="378" t="s">
        <v>6663</v>
      </c>
      <c r="B3682" s="379"/>
      <c r="C3682" s="378" t="s">
        <v>2430</v>
      </c>
      <c r="D3682" s="381" t="s">
        <v>6</v>
      </c>
      <c r="E3682" s="383">
        <v>228.78</v>
      </c>
      <c r="F3682" s="383">
        <v>9.9600000000000009</v>
      </c>
      <c r="G3682" s="383">
        <v>238.74</v>
      </c>
    </row>
    <row r="3683" spans="1:7" s="352" customFormat="1" ht="38.25" x14ac:dyDescent="0.2">
      <c r="A3683" s="378" t="s">
        <v>6664</v>
      </c>
      <c r="B3683" s="379"/>
      <c r="C3683" s="378" t="s">
        <v>2431</v>
      </c>
      <c r="D3683" s="381" t="s">
        <v>6</v>
      </c>
      <c r="E3683" s="383">
        <v>127.88</v>
      </c>
      <c r="F3683" s="383">
        <v>16.600000000000001</v>
      </c>
      <c r="G3683" s="383">
        <v>144.47999999999999</v>
      </c>
    </row>
    <row r="3684" spans="1:7" s="352" customFormat="1" ht="25.5" x14ac:dyDescent="0.2">
      <c r="A3684" s="378" t="s">
        <v>6665</v>
      </c>
      <c r="B3684" s="379"/>
      <c r="C3684" s="378" t="s">
        <v>2432</v>
      </c>
      <c r="D3684" s="381" t="s">
        <v>6</v>
      </c>
      <c r="E3684" s="383">
        <v>624.08000000000004</v>
      </c>
      <c r="F3684" s="383">
        <v>10.57</v>
      </c>
      <c r="G3684" s="383">
        <v>634.65</v>
      </c>
    </row>
    <row r="3685" spans="1:7" ht="38.25" x14ac:dyDescent="0.2">
      <c r="A3685" s="378" t="s">
        <v>6666</v>
      </c>
      <c r="B3685" s="379"/>
      <c r="C3685" s="378" t="s">
        <v>2433</v>
      </c>
      <c r="D3685" s="381" t="s">
        <v>6</v>
      </c>
      <c r="E3685" s="383">
        <v>213.83</v>
      </c>
      <c r="F3685" s="383">
        <v>10.57</v>
      </c>
      <c r="G3685" s="383">
        <v>224.4</v>
      </c>
    </row>
    <row r="3686" spans="1:7" s="352" customFormat="1" ht="38.25" x14ac:dyDescent="0.2">
      <c r="A3686" s="378" t="s">
        <v>6667</v>
      </c>
      <c r="B3686" s="379"/>
      <c r="C3686" s="378" t="s">
        <v>2434</v>
      </c>
      <c r="D3686" s="381" t="s">
        <v>6</v>
      </c>
      <c r="E3686" s="383">
        <v>621.61</v>
      </c>
      <c r="F3686" s="383">
        <v>10.57</v>
      </c>
      <c r="G3686" s="383">
        <v>632.17999999999995</v>
      </c>
    </row>
    <row r="3687" spans="1:7" s="352" customFormat="1" x14ac:dyDescent="0.2">
      <c r="A3687" s="378" t="s">
        <v>6668</v>
      </c>
      <c r="B3687" s="379"/>
      <c r="C3687" s="378" t="s">
        <v>2435</v>
      </c>
      <c r="D3687" s="381" t="s">
        <v>6</v>
      </c>
      <c r="E3687" s="383">
        <v>43.84</v>
      </c>
      <c r="F3687" s="383">
        <v>9.9600000000000009</v>
      </c>
      <c r="G3687" s="383">
        <v>53.8</v>
      </c>
    </row>
    <row r="3688" spans="1:7" s="352" customFormat="1" ht="38.25" x14ac:dyDescent="0.2">
      <c r="A3688" s="378" t="s">
        <v>6669</v>
      </c>
      <c r="B3688" s="379"/>
      <c r="C3688" s="378" t="s">
        <v>2436</v>
      </c>
      <c r="D3688" s="381" t="s">
        <v>6</v>
      </c>
      <c r="E3688" s="383">
        <v>541.01</v>
      </c>
      <c r="F3688" s="383">
        <v>10.57</v>
      </c>
      <c r="G3688" s="383">
        <v>551.58000000000004</v>
      </c>
    </row>
    <row r="3689" spans="1:7" s="352" customFormat="1" x14ac:dyDescent="0.2">
      <c r="A3689" s="378" t="s">
        <v>6670</v>
      </c>
      <c r="B3689" s="379"/>
      <c r="C3689" s="378" t="s">
        <v>2437</v>
      </c>
      <c r="D3689" s="381" t="s">
        <v>6</v>
      </c>
      <c r="E3689" s="383">
        <v>87.12</v>
      </c>
      <c r="F3689" s="383">
        <v>36.5</v>
      </c>
      <c r="G3689" s="383">
        <v>123.62</v>
      </c>
    </row>
    <row r="3690" spans="1:7" s="352" customFormat="1" ht="25.5" x14ac:dyDescent="0.2">
      <c r="A3690" s="378" t="s">
        <v>6671</v>
      </c>
      <c r="B3690" s="379"/>
      <c r="C3690" s="378" t="s">
        <v>6672</v>
      </c>
      <c r="D3690" s="381" t="s">
        <v>6</v>
      </c>
      <c r="E3690" s="383">
        <v>149.66999999999999</v>
      </c>
      <c r="F3690" s="383">
        <v>33.18</v>
      </c>
      <c r="G3690" s="383">
        <v>182.85</v>
      </c>
    </row>
    <row r="3691" spans="1:7" ht="25.5" x14ac:dyDescent="0.2">
      <c r="A3691" s="378" t="s">
        <v>6673</v>
      </c>
      <c r="B3691" s="379"/>
      <c r="C3691" s="378" t="s">
        <v>2438</v>
      </c>
      <c r="D3691" s="381" t="s">
        <v>6</v>
      </c>
      <c r="E3691" s="383">
        <v>1279.8699999999999</v>
      </c>
      <c r="F3691" s="383">
        <v>9.9600000000000009</v>
      </c>
      <c r="G3691" s="383">
        <v>1289.83</v>
      </c>
    </row>
    <row r="3692" spans="1:7" s="352" customFormat="1" x14ac:dyDescent="0.2">
      <c r="A3692" s="378" t="s">
        <v>6674</v>
      </c>
      <c r="B3692" s="379"/>
      <c r="C3692" s="378" t="s">
        <v>2439</v>
      </c>
      <c r="D3692" s="381" t="s">
        <v>6</v>
      </c>
      <c r="E3692" s="383">
        <v>123.21</v>
      </c>
      <c r="F3692" s="383">
        <v>9.9600000000000009</v>
      </c>
      <c r="G3692" s="383">
        <v>133.16999999999999</v>
      </c>
    </row>
    <row r="3693" spans="1:7" s="352" customFormat="1" ht="25.5" x14ac:dyDescent="0.2">
      <c r="A3693" s="378" t="s">
        <v>6675</v>
      </c>
      <c r="B3693" s="379"/>
      <c r="C3693" s="378" t="s">
        <v>2440</v>
      </c>
      <c r="D3693" s="381" t="s">
        <v>6</v>
      </c>
      <c r="E3693" s="383">
        <v>287.27</v>
      </c>
      <c r="F3693" s="383">
        <v>16.600000000000001</v>
      </c>
      <c r="G3693" s="383">
        <v>303.87</v>
      </c>
    </row>
    <row r="3694" spans="1:7" s="352" customFormat="1" x14ac:dyDescent="0.2">
      <c r="A3694" s="378" t="s">
        <v>6676</v>
      </c>
      <c r="B3694" s="379"/>
      <c r="C3694" s="378" t="s">
        <v>6677</v>
      </c>
      <c r="D3694" s="381" t="s">
        <v>6</v>
      </c>
      <c r="E3694" s="383">
        <v>328.11</v>
      </c>
      <c r="F3694" s="383">
        <v>9.9600000000000009</v>
      </c>
      <c r="G3694" s="383">
        <v>338.07</v>
      </c>
    </row>
    <row r="3695" spans="1:7" s="352" customFormat="1" x14ac:dyDescent="0.2">
      <c r="A3695" s="378" t="s">
        <v>8355</v>
      </c>
      <c r="B3695" s="379"/>
      <c r="C3695" s="378" t="s">
        <v>8356</v>
      </c>
      <c r="D3695" s="381" t="s">
        <v>6</v>
      </c>
      <c r="E3695" s="383">
        <v>221.18</v>
      </c>
      <c r="F3695" s="383">
        <v>8.3000000000000007</v>
      </c>
      <c r="G3695" s="383">
        <v>229.48</v>
      </c>
    </row>
    <row r="3696" spans="1:7" s="352" customFormat="1" x14ac:dyDescent="0.2">
      <c r="A3696" s="378" t="s">
        <v>8357</v>
      </c>
      <c r="B3696" s="379"/>
      <c r="C3696" s="378" t="s">
        <v>8358</v>
      </c>
      <c r="D3696" s="381" t="s">
        <v>6</v>
      </c>
      <c r="E3696" s="383">
        <v>252.46</v>
      </c>
      <c r="F3696" s="383">
        <v>8.3000000000000007</v>
      </c>
      <c r="G3696" s="383">
        <v>260.76</v>
      </c>
    </row>
    <row r="3697" spans="1:7" s="352" customFormat="1" x14ac:dyDescent="0.2">
      <c r="A3697" s="384" t="s">
        <v>6678</v>
      </c>
      <c r="B3697" s="385" t="s">
        <v>2441</v>
      </c>
      <c r="C3697" s="384"/>
      <c r="D3697" s="386"/>
      <c r="E3697" s="387"/>
      <c r="F3697" s="387"/>
      <c r="G3697" s="387"/>
    </row>
    <row r="3698" spans="1:7" ht="25.5" x14ac:dyDescent="0.2">
      <c r="A3698" s="378" t="s">
        <v>6679</v>
      </c>
      <c r="B3698" s="379"/>
      <c r="C3698" s="378" t="s">
        <v>2442</v>
      </c>
      <c r="D3698" s="381" t="s">
        <v>6</v>
      </c>
      <c r="E3698" s="383">
        <v>707.4</v>
      </c>
      <c r="F3698" s="383">
        <v>13.78</v>
      </c>
      <c r="G3698" s="383">
        <v>721.18</v>
      </c>
    </row>
    <row r="3699" spans="1:7" s="352" customFormat="1" ht="25.5" x14ac:dyDescent="0.2">
      <c r="A3699" s="378" t="s">
        <v>6680</v>
      </c>
      <c r="B3699" s="379"/>
      <c r="C3699" s="378" t="s">
        <v>2444</v>
      </c>
      <c r="D3699" s="381" t="s">
        <v>6</v>
      </c>
      <c r="E3699" s="383">
        <v>3288.98</v>
      </c>
      <c r="F3699" s="383">
        <v>13.78</v>
      </c>
      <c r="G3699" s="383">
        <v>3302.76</v>
      </c>
    </row>
    <row r="3700" spans="1:7" s="352" customFormat="1" ht="25.5" x14ac:dyDescent="0.2">
      <c r="A3700" s="378" t="s">
        <v>6681</v>
      </c>
      <c r="B3700" s="379"/>
      <c r="C3700" s="378" t="s">
        <v>2443</v>
      </c>
      <c r="D3700" s="381" t="s">
        <v>6</v>
      </c>
      <c r="E3700" s="383">
        <v>98.42</v>
      </c>
      <c r="F3700" s="383">
        <v>13.78</v>
      </c>
      <c r="G3700" s="383">
        <v>112.2</v>
      </c>
    </row>
    <row r="3701" spans="1:7" ht="25.5" x14ac:dyDescent="0.2">
      <c r="A3701" s="378" t="s">
        <v>6682</v>
      </c>
      <c r="B3701" s="379"/>
      <c r="C3701" s="378" t="s">
        <v>2445</v>
      </c>
      <c r="D3701" s="381" t="s">
        <v>6</v>
      </c>
      <c r="E3701" s="383">
        <v>138.55000000000001</v>
      </c>
      <c r="F3701" s="383">
        <v>13.78</v>
      </c>
      <c r="G3701" s="383">
        <v>152.33000000000001</v>
      </c>
    </row>
    <row r="3702" spans="1:7" ht="25.5" x14ac:dyDescent="0.2">
      <c r="A3702" s="378" t="s">
        <v>7786</v>
      </c>
      <c r="B3702" s="379"/>
      <c r="C3702" s="378" t="s">
        <v>7787</v>
      </c>
      <c r="D3702" s="381" t="s">
        <v>6</v>
      </c>
      <c r="E3702" s="383">
        <v>166.97</v>
      </c>
      <c r="F3702" s="383">
        <v>13.78</v>
      </c>
      <c r="G3702" s="383">
        <v>180.75</v>
      </c>
    </row>
    <row r="3703" spans="1:7" s="352" customFormat="1" ht="25.5" x14ac:dyDescent="0.2">
      <c r="A3703" s="378" t="s">
        <v>6683</v>
      </c>
      <c r="B3703" s="379"/>
      <c r="C3703" s="378" t="s">
        <v>6684</v>
      </c>
      <c r="D3703" s="381" t="s">
        <v>6</v>
      </c>
      <c r="E3703" s="383">
        <v>697.78</v>
      </c>
      <c r="F3703" s="383">
        <v>0</v>
      </c>
      <c r="G3703" s="383">
        <v>697.78</v>
      </c>
    </row>
    <row r="3704" spans="1:7" s="352" customFormat="1" ht="25.5" x14ac:dyDescent="0.2">
      <c r="A3704" s="378" t="s">
        <v>6685</v>
      </c>
      <c r="B3704" s="379"/>
      <c r="C3704" s="378" t="s">
        <v>2446</v>
      </c>
      <c r="D3704" s="381" t="s">
        <v>6</v>
      </c>
      <c r="E3704" s="383">
        <v>95.37</v>
      </c>
      <c r="F3704" s="383">
        <v>13.78</v>
      </c>
      <c r="G3704" s="383">
        <v>109.15</v>
      </c>
    </row>
    <row r="3705" spans="1:7" s="352" customFormat="1" ht="25.5" x14ac:dyDescent="0.2">
      <c r="A3705" s="378" t="s">
        <v>6686</v>
      </c>
      <c r="B3705" s="379"/>
      <c r="C3705" s="378" t="s">
        <v>2447</v>
      </c>
      <c r="D3705" s="381" t="s">
        <v>6</v>
      </c>
      <c r="E3705" s="383">
        <v>132.15</v>
      </c>
      <c r="F3705" s="383">
        <v>13.78</v>
      </c>
      <c r="G3705" s="383">
        <v>145.93</v>
      </c>
    </row>
    <row r="3706" spans="1:7" s="352" customFormat="1" ht="25.5" x14ac:dyDescent="0.2">
      <c r="A3706" s="378" t="s">
        <v>6687</v>
      </c>
      <c r="B3706" s="379"/>
      <c r="C3706" s="378" t="s">
        <v>2448</v>
      </c>
      <c r="D3706" s="381" t="s">
        <v>6</v>
      </c>
      <c r="E3706" s="383">
        <v>149.19999999999999</v>
      </c>
      <c r="F3706" s="383">
        <v>13.78</v>
      </c>
      <c r="G3706" s="383">
        <v>162.97999999999999</v>
      </c>
    </row>
    <row r="3707" spans="1:7" s="352" customFormat="1" ht="25.5" x14ac:dyDescent="0.2">
      <c r="A3707" s="378" t="s">
        <v>6688</v>
      </c>
      <c r="B3707" s="379"/>
      <c r="C3707" s="378" t="s">
        <v>6689</v>
      </c>
      <c r="D3707" s="381" t="s">
        <v>6</v>
      </c>
      <c r="E3707" s="383">
        <v>345.62</v>
      </c>
      <c r="F3707" s="383">
        <v>13.78</v>
      </c>
      <c r="G3707" s="383">
        <v>359.4</v>
      </c>
    </row>
    <row r="3708" spans="1:7" s="352" customFormat="1" x14ac:dyDescent="0.2">
      <c r="A3708" s="378" t="s">
        <v>6690</v>
      </c>
      <c r="B3708" s="379"/>
      <c r="C3708" s="378" t="s">
        <v>2449</v>
      </c>
      <c r="D3708" s="381" t="s">
        <v>6</v>
      </c>
      <c r="E3708" s="383">
        <v>142.58000000000001</v>
      </c>
      <c r="F3708" s="383">
        <v>1.35</v>
      </c>
      <c r="G3708" s="383">
        <v>143.93</v>
      </c>
    </row>
    <row r="3709" spans="1:7" s="352" customFormat="1" ht="25.5" x14ac:dyDescent="0.2">
      <c r="A3709" s="378" t="s">
        <v>6691</v>
      </c>
      <c r="B3709" s="379"/>
      <c r="C3709" s="378" t="s">
        <v>6692</v>
      </c>
      <c r="D3709" s="381" t="s">
        <v>6</v>
      </c>
      <c r="E3709" s="383">
        <v>250.86</v>
      </c>
      <c r="F3709" s="383">
        <v>1.35</v>
      </c>
      <c r="G3709" s="383">
        <v>252.21</v>
      </c>
    </row>
    <row r="3710" spans="1:7" s="352" customFormat="1" x14ac:dyDescent="0.2">
      <c r="A3710" s="384" t="s">
        <v>6693</v>
      </c>
      <c r="B3710" s="385" t="s">
        <v>6694</v>
      </c>
      <c r="C3710" s="384"/>
      <c r="D3710" s="386"/>
      <c r="E3710" s="387"/>
      <c r="F3710" s="387"/>
      <c r="G3710" s="387"/>
    </row>
    <row r="3711" spans="1:7" s="352" customFormat="1" x14ac:dyDescent="0.2">
      <c r="A3711" s="378" t="s">
        <v>6695</v>
      </c>
      <c r="B3711" s="379"/>
      <c r="C3711" s="378" t="s">
        <v>2450</v>
      </c>
      <c r="D3711" s="381" t="s">
        <v>316</v>
      </c>
      <c r="E3711" s="383">
        <v>2.66</v>
      </c>
      <c r="F3711" s="383">
        <v>0</v>
      </c>
      <c r="G3711" s="383">
        <v>2.66</v>
      </c>
    </row>
    <row r="3712" spans="1:7" s="352" customFormat="1" x14ac:dyDescent="0.2">
      <c r="A3712" s="378" t="s">
        <v>6696</v>
      </c>
      <c r="B3712" s="379"/>
      <c r="C3712" s="378" t="s">
        <v>2451</v>
      </c>
      <c r="D3712" s="381" t="s">
        <v>189</v>
      </c>
      <c r="E3712" s="383">
        <v>9.82</v>
      </c>
      <c r="F3712" s="383">
        <v>0</v>
      </c>
      <c r="G3712" s="383">
        <v>9.82</v>
      </c>
    </row>
    <row r="3713" spans="1:7" s="352" customFormat="1" x14ac:dyDescent="0.2">
      <c r="A3713" s="378" t="s">
        <v>6697</v>
      </c>
      <c r="B3713" s="379"/>
      <c r="C3713" s="378" t="s">
        <v>2452</v>
      </c>
      <c r="D3713" s="381" t="s">
        <v>189</v>
      </c>
      <c r="E3713" s="383">
        <v>8.84</v>
      </c>
      <c r="F3713" s="383">
        <v>0</v>
      </c>
      <c r="G3713" s="383">
        <v>8.84</v>
      </c>
    </row>
    <row r="3714" spans="1:7" s="352" customFormat="1" ht="38.25" x14ac:dyDescent="0.2">
      <c r="A3714" s="378" t="s">
        <v>6698</v>
      </c>
      <c r="B3714" s="379"/>
      <c r="C3714" s="378" t="s">
        <v>2453</v>
      </c>
      <c r="D3714" s="381" t="s">
        <v>6</v>
      </c>
      <c r="E3714" s="383">
        <v>37.840000000000003</v>
      </c>
      <c r="F3714" s="383">
        <v>0</v>
      </c>
      <c r="G3714" s="383">
        <v>37.840000000000003</v>
      </c>
    </row>
    <row r="3715" spans="1:7" s="352" customFormat="1" ht="38.25" x14ac:dyDescent="0.2">
      <c r="A3715" s="378" t="s">
        <v>6699</v>
      </c>
      <c r="B3715" s="379"/>
      <c r="C3715" s="378" t="s">
        <v>2454</v>
      </c>
      <c r="D3715" s="381" t="s">
        <v>6</v>
      </c>
      <c r="E3715" s="383">
        <v>18.87</v>
      </c>
      <c r="F3715" s="383">
        <v>0</v>
      </c>
      <c r="G3715" s="383">
        <v>18.87</v>
      </c>
    </row>
    <row r="3716" spans="1:7" s="352" customFormat="1" x14ac:dyDescent="0.2">
      <c r="A3716" s="378" t="s">
        <v>6700</v>
      </c>
      <c r="B3716" s="379"/>
      <c r="C3716" s="378" t="s">
        <v>2455</v>
      </c>
      <c r="D3716" s="381" t="s">
        <v>6</v>
      </c>
      <c r="E3716" s="383">
        <v>0.05</v>
      </c>
      <c r="F3716" s="383">
        <v>11.67</v>
      </c>
      <c r="G3716" s="383">
        <v>11.72</v>
      </c>
    </row>
    <row r="3717" spans="1:7" s="352" customFormat="1" x14ac:dyDescent="0.2">
      <c r="A3717" s="388" t="s">
        <v>6701</v>
      </c>
      <c r="B3717" s="388" t="s">
        <v>6702</v>
      </c>
      <c r="C3717" s="389"/>
      <c r="D3717" s="390"/>
      <c r="E3717" s="391"/>
      <c r="F3717" s="391"/>
      <c r="G3717" s="391"/>
    </row>
    <row r="3718" spans="1:7" s="352" customFormat="1" x14ac:dyDescent="0.2">
      <c r="A3718" s="369" t="s">
        <v>6703</v>
      </c>
      <c r="B3718" s="369" t="s">
        <v>2456</v>
      </c>
      <c r="C3718" s="370"/>
      <c r="D3718" s="392"/>
      <c r="E3718" s="393"/>
      <c r="F3718" s="393"/>
      <c r="G3718" s="393"/>
    </row>
    <row r="3719" spans="1:7" s="352" customFormat="1" ht="25.5" x14ac:dyDescent="0.2">
      <c r="A3719" s="378" t="s">
        <v>6704</v>
      </c>
      <c r="B3719" s="379"/>
      <c r="C3719" s="378" t="s">
        <v>2457</v>
      </c>
      <c r="D3719" s="381" t="s">
        <v>28</v>
      </c>
      <c r="E3719" s="383">
        <v>1.85</v>
      </c>
      <c r="F3719" s="383">
        <v>0.11</v>
      </c>
      <c r="G3719" s="383">
        <v>1.96</v>
      </c>
    </row>
    <row r="3720" spans="1:7" ht="38.25" x14ac:dyDescent="0.2">
      <c r="A3720" s="378" t="s">
        <v>6705</v>
      </c>
      <c r="B3720" s="379"/>
      <c r="C3720" s="378" t="s">
        <v>8507</v>
      </c>
      <c r="D3720" s="381" t="s">
        <v>28</v>
      </c>
      <c r="E3720" s="383">
        <v>15.24</v>
      </c>
      <c r="F3720" s="383">
        <v>0.22</v>
      </c>
      <c r="G3720" s="383">
        <v>15.46</v>
      </c>
    </row>
    <row r="3721" spans="1:7" s="352" customFormat="1" ht="25.5" x14ac:dyDescent="0.2">
      <c r="A3721" s="378" t="s">
        <v>6706</v>
      </c>
      <c r="B3721" s="379"/>
      <c r="C3721" s="378" t="s">
        <v>2458</v>
      </c>
      <c r="D3721" s="381" t="s">
        <v>53</v>
      </c>
      <c r="E3721" s="383">
        <v>11.35</v>
      </c>
      <c r="F3721" s="383">
        <v>0.43</v>
      </c>
      <c r="G3721" s="383">
        <v>11.78</v>
      </c>
    </row>
    <row r="3722" spans="1:7" s="352" customFormat="1" x14ac:dyDescent="0.2">
      <c r="A3722" s="378" t="s">
        <v>6707</v>
      </c>
      <c r="B3722" s="379"/>
      <c r="C3722" s="378" t="s">
        <v>2459</v>
      </c>
      <c r="D3722" s="381" t="s">
        <v>53</v>
      </c>
      <c r="E3722" s="383">
        <v>165.5</v>
      </c>
      <c r="F3722" s="383">
        <v>20.25</v>
      </c>
      <c r="G3722" s="383">
        <v>185.75</v>
      </c>
    </row>
    <row r="3723" spans="1:7" s="352" customFormat="1" x14ac:dyDescent="0.2">
      <c r="A3723" s="378" t="s">
        <v>6708</v>
      </c>
      <c r="B3723" s="379"/>
      <c r="C3723" s="378" t="s">
        <v>2460</v>
      </c>
      <c r="D3723" s="381" t="s">
        <v>53</v>
      </c>
      <c r="E3723" s="383">
        <v>129.51</v>
      </c>
      <c r="F3723" s="383">
        <v>13.5</v>
      </c>
      <c r="G3723" s="383">
        <v>143.01</v>
      </c>
    </row>
    <row r="3724" spans="1:7" s="352" customFormat="1" x14ac:dyDescent="0.2">
      <c r="A3724" s="378" t="s">
        <v>6709</v>
      </c>
      <c r="B3724" s="379"/>
      <c r="C3724" s="378" t="s">
        <v>2461</v>
      </c>
      <c r="D3724" s="381" t="s">
        <v>53</v>
      </c>
      <c r="E3724" s="383">
        <v>114.85</v>
      </c>
      <c r="F3724" s="383">
        <v>2.08</v>
      </c>
      <c r="G3724" s="383">
        <v>116.93</v>
      </c>
    </row>
    <row r="3725" spans="1:7" x14ac:dyDescent="0.2">
      <c r="A3725" s="378" t="s">
        <v>6710</v>
      </c>
      <c r="B3725" s="379"/>
      <c r="C3725" s="378" t="s">
        <v>2462</v>
      </c>
      <c r="D3725" s="381" t="s">
        <v>53</v>
      </c>
      <c r="E3725" s="383">
        <v>662.04</v>
      </c>
      <c r="F3725" s="383">
        <v>10.130000000000001</v>
      </c>
      <c r="G3725" s="383">
        <v>672.17</v>
      </c>
    </row>
    <row r="3726" spans="1:7" s="352" customFormat="1" ht="25.5" x14ac:dyDescent="0.2">
      <c r="A3726" s="378" t="s">
        <v>6711</v>
      </c>
      <c r="B3726" s="379"/>
      <c r="C3726" s="378" t="s">
        <v>6712</v>
      </c>
      <c r="D3726" s="381" t="s">
        <v>53</v>
      </c>
      <c r="E3726" s="383">
        <v>178.24</v>
      </c>
      <c r="F3726" s="383">
        <v>0</v>
      </c>
      <c r="G3726" s="383">
        <v>178.24</v>
      </c>
    </row>
    <row r="3727" spans="1:7" s="352" customFormat="1" ht="38.25" x14ac:dyDescent="0.2">
      <c r="A3727" s="378" t="s">
        <v>6713</v>
      </c>
      <c r="B3727" s="379"/>
      <c r="C3727" s="378" t="s">
        <v>2463</v>
      </c>
      <c r="D3727" s="381" t="s">
        <v>28</v>
      </c>
      <c r="E3727" s="383">
        <v>12.73</v>
      </c>
      <c r="F3727" s="383">
        <v>0.3</v>
      </c>
      <c r="G3727" s="383">
        <v>13.03</v>
      </c>
    </row>
    <row r="3728" spans="1:7" s="352" customFormat="1" x14ac:dyDescent="0.2">
      <c r="A3728" s="378" t="s">
        <v>6714</v>
      </c>
      <c r="B3728" s="379"/>
      <c r="C3728" s="378" t="s">
        <v>2464</v>
      </c>
      <c r="D3728" s="381" t="s">
        <v>28</v>
      </c>
      <c r="E3728" s="383">
        <v>0</v>
      </c>
      <c r="F3728" s="383">
        <v>0.54</v>
      </c>
      <c r="G3728" s="383">
        <v>0.54</v>
      </c>
    </row>
    <row r="3729" spans="1:7" s="352" customFormat="1" x14ac:dyDescent="0.2">
      <c r="A3729" s="384" t="s">
        <v>6715</v>
      </c>
      <c r="B3729" s="385" t="s">
        <v>2465</v>
      </c>
      <c r="C3729" s="384"/>
      <c r="D3729" s="386"/>
      <c r="E3729" s="387"/>
      <c r="F3729" s="387"/>
      <c r="G3729" s="387"/>
    </row>
    <row r="3730" spans="1:7" s="352" customFormat="1" ht="25.5" x14ac:dyDescent="0.2">
      <c r="A3730" s="378" t="s">
        <v>6716</v>
      </c>
      <c r="B3730" s="379"/>
      <c r="C3730" s="378" t="s">
        <v>2466</v>
      </c>
      <c r="D3730" s="381" t="s">
        <v>53</v>
      </c>
      <c r="E3730" s="383">
        <v>64.67</v>
      </c>
      <c r="F3730" s="383">
        <v>8.64</v>
      </c>
      <c r="G3730" s="383">
        <v>73.31</v>
      </c>
    </row>
    <row r="3731" spans="1:7" s="352" customFormat="1" x14ac:dyDescent="0.2">
      <c r="A3731" s="384" t="s">
        <v>6717</v>
      </c>
      <c r="B3731" s="385" t="s">
        <v>2467</v>
      </c>
      <c r="C3731" s="384"/>
      <c r="D3731" s="386"/>
      <c r="E3731" s="387"/>
      <c r="F3731" s="387"/>
      <c r="G3731" s="387"/>
    </row>
    <row r="3732" spans="1:7" s="352" customFormat="1" x14ac:dyDescent="0.2">
      <c r="A3732" s="378" t="s">
        <v>6718</v>
      </c>
      <c r="B3732" s="379"/>
      <c r="C3732" s="378" t="s">
        <v>2468</v>
      </c>
      <c r="D3732" s="381" t="s">
        <v>53</v>
      </c>
      <c r="E3732" s="383">
        <v>826.56</v>
      </c>
      <c r="F3732" s="383">
        <v>11.25</v>
      </c>
      <c r="G3732" s="383">
        <v>837.81</v>
      </c>
    </row>
    <row r="3733" spans="1:7" s="352" customFormat="1" ht="25.5" x14ac:dyDescent="0.2">
      <c r="A3733" s="378" t="s">
        <v>6719</v>
      </c>
      <c r="B3733" s="379"/>
      <c r="C3733" s="378" t="s">
        <v>6720</v>
      </c>
      <c r="D3733" s="381" t="s">
        <v>53</v>
      </c>
      <c r="E3733" s="383">
        <v>831.7</v>
      </c>
      <c r="F3733" s="383">
        <v>11.25</v>
      </c>
      <c r="G3733" s="383">
        <v>842.95</v>
      </c>
    </row>
    <row r="3734" spans="1:7" s="352" customFormat="1" ht="25.5" x14ac:dyDescent="0.2">
      <c r="A3734" s="378" t="s">
        <v>6721</v>
      </c>
      <c r="B3734" s="379"/>
      <c r="C3734" s="378" t="s">
        <v>6722</v>
      </c>
      <c r="D3734" s="381" t="s">
        <v>53</v>
      </c>
      <c r="E3734" s="383">
        <v>767.82</v>
      </c>
      <c r="F3734" s="383">
        <v>11.25</v>
      </c>
      <c r="G3734" s="383">
        <v>779.07</v>
      </c>
    </row>
    <row r="3735" spans="1:7" s="352" customFormat="1" x14ac:dyDescent="0.2">
      <c r="A3735" s="378" t="s">
        <v>6723</v>
      </c>
      <c r="B3735" s="379"/>
      <c r="C3735" s="378" t="s">
        <v>2469</v>
      </c>
      <c r="D3735" s="381" t="s">
        <v>28</v>
      </c>
      <c r="E3735" s="383">
        <v>5.23</v>
      </c>
      <c r="F3735" s="383">
        <v>0.06</v>
      </c>
      <c r="G3735" s="383">
        <v>5.29</v>
      </c>
    </row>
    <row r="3736" spans="1:7" s="352" customFormat="1" x14ac:dyDescent="0.2">
      <c r="A3736" s="378" t="s">
        <v>6724</v>
      </c>
      <c r="B3736" s="379"/>
      <c r="C3736" s="378" t="s">
        <v>2470</v>
      </c>
      <c r="D3736" s="381" t="s">
        <v>28</v>
      </c>
      <c r="E3736" s="383">
        <v>12.23</v>
      </c>
      <c r="F3736" s="383">
        <v>0.08</v>
      </c>
      <c r="G3736" s="383">
        <v>12.31</v>
      </c>
    </row>
    <row r="3737" spans="1:7" s="352" customFormat="1" x14ac:dyDescent="0.2">
      <c r="A3737" s="378" t="s">
        <v>6725</v>
      </c>
      <c r="B3737" s="379"/>
      <c r="C3737" s="378" t="s">
        <v>2471</v>
      </c>
      <c r="D3737" s="381" t="s">
        <v>53</v>
      </c>
      <c r="E3737" s="383">
        <v>728.17</v>
      </c>
      <c r="F3737" s="383">
        <v>11.25</v>
      </c>
      <c r="G3737" s="383">
        <v>739.42</v>
      </c>
    </row>
    <row r="3738" spans="1:7" s="352" customFormat="1" x14ac:dyDescent="0.2">
      <c r="A3738" s="378" t="s">
        <v>6726</v>
      </c>
      <c r="B3738" s="379"/>
      <c r="C3738" s="378" t="s">
        <v>2472</v>
      </c>
      <c r="D3738" s="381" t="s">
        <v>53</v>
      </c>
      <c r="E3738" s="383">
        <v>737.2</v>
      </c>
      <c r="F3738" s="383">
        <v>27</v>
      </c>
      <c r="G3738" s="383">
        <v>764.2</v>
      </c>
    </row>
    <row r="3739" spans="1:7" s="352" customFormat="1" x14ac:dyDescent="0.2">
      <c r="A3739" s="384" t="s">
        <v>6727</v>
      </c>
      <c r="B3739" s="385" t="s">
        <v>2473</v>
      </c>
      <c r="C3739" s="384"/>
      <c r="D3739" s="386"/>
      <c r="E3739" s="387"/>
      <c r="F3739" s="387"/>
      <c r="G3739" s="387"/>
    </row>
    <row r="3740" spans="1:7" s="352" customFormat="1" x14ac:dyDescent="0.2">
      <c r="A3740" s="378" t="s">
        <v>6728</v>
      </c>
      <c r="B3740" s="379"/>
      <c r="C3740" s="378" t="s">
        <v>2474</v>
      </c>
      <c r="D3740" s="381" t="s">
        <v>28</v>
      </c>
      <c r="E3740" s="383">
        <v>162.1</v>
      </c>
      <c r="F3740" s="383">
        <v>17.27</v>
      </c>
      <c r="G3740" s="383">
        <v>179.37</v>
      </c>
    </row>
    <row r="3741" spans="1:7" s="352" customFormat="1" x14ac:dyDescent="0.2">
      <c r="A3741" s="378" t="s">
        <v>6729</v>
      </c>
      <c r="B3741" s="379"/>
      <c r="C3741" s="378" t="s">
        <v>2475</v>
      </c>
      <c r="D3741" s="381" t="s">
        <v>28</v>
      </c>
      <c r="E3741" s="383">
        <v>7.8</v>
      </c>
      <c r="F3741" s="383">
        <v>1.35</v>
      </c>
      <c r="G3741" s="383">
        <v>9.15</v>
      </c>
    </row>
    <row r="3742" spans="1:7" s="352" customFormat="1" ht="25.5" x14ac:dyDescent="0.2">
      <c r="A3742" s="378" t="s">
        <v>6730</v>
      </c>
      <c r="B3742" s="379"/>
      <c r="C3742" s="378" t="s">
        <v>2476</v>
      </c>
      <c r="D3742" s="381" t="s">
        <v>28</v>
      </c>
      <c r="E3742" s="383">
        <v>6.3</v>
      </c>
      <c r="F3742" s="383">
        <v>4.18</v>
      </c>
      <c r="G3742" s="383">
        <v>10.48</v>
      </c>
    </row>
    <row r="3743" spans="1:7" s="352" customFormat="1" ht="25.5" x14ac:dyDescent="0.2">
      <c r="A3743" s="378" t="s">
        <v>6731</v>
      </c>
      <c r="B3743" s="379"/>
      <c r="C3743" s="378" t="s">
        <v>2477</v>
      </c>
      <c r="D3743" s="381" t="s">
        <v>28</v>
      </c>
      <c r="E3743" s="383">
        <v>31.56</v>
      </c>
      <c r="F3743" s="383">
        <v>3.38</v>
      </c>
      <c r="G3743" s="383">
        <v>34.94</v>
      </c>
    </row>
    <row r="3744" spans="1:7" s="352" customFormat="1" ht="51" x14ac:dyDescent="0.2">
      <c r="A3744" s="378" t="s">
        <v>6732</v>
      </c>
      <c r="B3744" s="379"/>
      <c r="C3744" s="378" t="s">
        <v>8508</v>
      </c>
      <c r="D3744" s="381" t="s">
        <v>28</v>
      </c>
      <c r="E3744" s="383">
        <v>41.12</v>
      </c>
      <c r="F3744" s="383">
        <v>13.03</v>
      </c>
      <c r="G3744" s="383">
        <v>54.15</v>
      </c>
    </row>
    <row r="3745" spans="1:7" s="11" customFormat="1" ht="51" x14ac:dyDescent="0.2">
      <c r="A3745" s="378" t="s">
        <v>8509</v>
      </c>
      <c r="B3745" s="379"/>
      <c r="C3745" s="378" t="s">
        <v>8510</v>
      </c>
      <c r="D3745" s="381" t="s">
        <v>28</v>
      </c>
      <c r="E3745" s="383">
        <v>45.53</v>
      </c>
      <c r="F3745" s="383">
        <v>13.03</v>
      </c>
      <c r="G3745" s="383">
        <v>58.56</v>
      </c>
    </row>
    <row r="3746" spans="1:7" s="352" customFormat="1" ht="38.25" x14ac:dyDescent="0.2">
      <c r="A3746" s="378" t="s">
        <v>6733</v>
      </c>
      <c r="B3746" s="379"/>
      <c r="C3746" s="378" t="s">
        <v>2478</v>
      </c>
      <c r="D3746" s="381" t="s">
        <v>28</v>
      </c>
      <c r="E3746" s="383">
        <v>51.09</v>
      </c>
      <c r="F3746" s="383">
        <v>17.37</v>
      </c>
      <c r="G3746" s="383">
        <v>68.459999999999994</v>
      </c>
    </row>
    <row r="3747" spans="1:7" s="352" customFormat="1" ht="25.5" x14ac:dyDescent="0.2">
      <c r="A3747" s="378" t="s">
        <v>6734</v>
      </c>
      <c r="B3747" s="379"/>
      <c r="C3747" s="378" t="s">
        <v>2479</v>
      </c>
      <c r="D3747" s="381" t="s">
        <v>28</v>
      </c>
      <c r="E3747" s="383">
        <v>57.04</v>
      </c>
      <c r="F3747" s="383">
        <v>6.39</v>
      </c>
      <c r="G3747" s="383">
        <v>63.43</v>
      </c>
    </row>
    <row r="3748" spans="1:7" s="352" customFormat="1" ht="25.5" x14ac:dyDescent="0.2">
      <c r="A3748" s="378" t="s">
        <v>7788</v>
      </c>
      <c r="B3748" s="379"/>
      <c r="C3748" s="378" t="s">
        <v>7789</v>
      </c>
      <c r="D3748" s="381" t="s">
        <v>28</v>
      </c>
      <c r="E3748" s="383">
        <v>55.17</v>
      </c>
      <c r="F3748" s="383">
        <v>13.5</v>
      </c>
      <c r="G3748" s="383">
        <v>68.67</v>
      </c>
    </row>
    <row r="3749" spans="1:7" s="352" customFormat="1" x14ac:dyDescent="0.2">
      <c r="A3749" s="384" t="s">
        <v>6735</v>
      </c>
      <c r="B3749" s="385" t="s">
        <v>2480</v>
      </c>
      <c r="C3749" s="384"/>
      <c r="D3749" s="386"/>
      <c r="E3749" s="387"/>
      <c r="F3749" s="387"/>
      <c r="G3749" s="387"/>
    </row>
    <row r="3750" spans="1:7" ht="25.5" x14ac:dyDescent="0.2">
      <c r="A3750" s="378" t="s">
        <v>6736</v>
      </c>
      <c r="B3750" s="379"/>
      <c r="C3750" s="378" t="s">
        <v>2481</v>
      </c>
      <c r="D3750" s="381" t="s">
        <v>46</v>
      </c>
      <c r="E3750" s="383">
        <v>31.01</v>
      </c>
      <c r="F3750" s="383">
        <v>8.14</v>
      </c>
      <c r="G3750" s="383">
        <v>39.15</v>
      </c>
    </row>
    <row r="3751" spans="1:7" s="352" customFormat="1" ht="25.5" x14ac:dyDescent="0.2">
      <c r="A3751" s="378" t="s">
        <v>6737</v>
      </c>
      <c r="B3751" s="379"/>
      <c r="C3751" s="378" t="s">
        <v>2482</v>
      </c>
      <c r="D3751" s="381" t="s">
        <v>46</v>
      </c>
      <c r="E3751" s="383">
        <v>28.87</v>
      </c>
      <c r="F3751" s="383">
        <v>8.14</v>
      </c>
      <c r="G3751" s="383">
        <v>37.01</v>
      </c>
    </row>
    <row r="3752" spans="1:7" s="352" customFormat="1" ht="25.5" x14ac:dyDescent="0.2">
      <c r="A3752" s="378" t="s">
        <v>6738</v>
      </c>
      <c r="B3752" s="379"/>
      <c r="C3752" s="378" t="s">
        <v>2483</v>
      </c>
      <c r="D3752" s="381" t="s">
        <v>53</v>
      </c>
      <c r="E3752" s="383">
        <v>295.47000000000003</v>
      </c>
      <c r="F3752" s="383">
        <v>29.34</v>
      </c>
      <c r="G3752" s="383">
        <v>324.81</v>
      </c>
    </row>
    <row r="3753" spans="1:7" s="352" customFormat="1" ht="25.5" x14ac:dyDescent="0.2">
      <c r="A3753" s="378" t="s">
        <v>6739</v>
      </c>
      <c r="B3753" s="379"/>
      <c r="C3753" s="378" t="s">
        <v>2484</v>
      </c>
      <c r="D3753" s="381" t="s">
        <v>53</v>
      </c>
      <c r="E3753" s="383">
        <v>305.91000000000003</v>
      </c>
      <c r="F3753" s="383">
        <v>29.34</v>
      </c>
      <c r="G3753" s="383">
        <v>335.25</v>
      </c>
    </row>
    <row r="3754" spans="1:7" s="352" customFormat="1" x14ac:dyDescent="0.2">
      <c r="A3754" s="378" t="s">
        <v>6740</v>
      </c>
      <c r="B3754" s="379"/>
      <c r="C3754" s="378" t="s">
        <v>2485</v>
      </c>
      <c r="D3754" s="381" t="s">
        <v>53</v>
      </c>
      <c r="E3754" s="383">
        <v>878.82</v>
      </c>
      <c r="F3754" s="383">
        <v>0</v>
      </c>
      <c r="G3754" s="383">
        <v>878.82</v>
      </c>
    </row>
    <row r="3755" spans="1:7" s="352" customFormat="1" ht="25.5" x14ac:dyDescent="0.2">
      <c r="A3755" s="378" t="s">
        <v>6741</v>
      </c>
      <c r="B3755" s="379"/>
      <c r="C3755" s="378" t="s">
        <v>2486</v>
      </c>
      <c r="D3755" s="381" t="s">
        <v>53</v>
      </c>
      <c r="E3755" s="383">
        <v>393.91</v>
      </c>
      <c r="F3755" s="383">
        <v>59.84</v>
      </c>
      <c r="G3755" s="383">
        <v>453.75</v>
      </c>
    </row>
    <row r="3756" spans="1:7" s="352" customFormat="1" ht="25.5" x14ac:dyDescent="0.2">
      <c r="A3756" s="378" t="s">
        <v>6742</v>
      </c>
      <c r="B3756" s="379"/>
      <c r="C3756" s="378" t="s">
        <v>2487</v>
      </c>
      <c r="D3756" s="381" t="s">
        <v>53</v>
      </c>
      <c r="E3756" s="383">
        <v>404.35</v>
      </c>
      <c r="F3756" s="383">
        <v>59.84</v>
      </c>
      <c r="G3756" s="383">
        <v>464.19</v>
      </c>
    </row>
    <row r="3757" spans="1:7" s="352" customFormat="1" x14ac:dyDescent="0.2">
      <c r="A3757" s="384" t="s">
        <v>6743</v>
      </c>
      <c r="B3757" s="385" t="s">
        <v>6744</v>
      </c>
      <c r="C3757" s="384"/>
      <c r="D3757" s="386"/>
      <c r="E3757" s="387"/>
      <c r="F3757" s="387"/>
      <c r="G3757" s="387"/>
    </row>
    <row r="3758" spans="1:7" s="352" customFormat="1" x14ac:dyDescent="0.2">
      <c r="A3758" s="378" t="s">
        <v>6745</v>
      </c>
      <c r="B3758" s="379"/>
      <c r="C3758" s="378" t="s">
        <v>2488</v>
      </c>
      <c r="D3758" s="381" t="s">
        <v>28</v>
      </c>
      <c r="E3758" s="383">
        <v>171.97</v>
      </c>
      <c r="F3758" s="383">
        <v>0</v>
      </c>
      <c r="G3758" s="383">
        <v>171.97</v>
      </c>
    </row>
    <row r="3759" spans="1:7" s="352" customFormat="1" ht="38.25" x14ac:dyDescent="0.2">
      <c r="A3759" s="378" t="s">
        <v>6746</v>
      </c>
      <c r="B3759" s="379"/>
      <c r="C3759" s="378" t="s">
        <v>2489</v>
      </c>
      <c r="D3759" s="381" t="s">
        <v>28</v>
      </c>
      <c r="E3759" s="383">
        <v>56.02</v>
      </c>
      <c r="F3759" s="383">
        <v>7.63</v>
      </c>
      <c r="G3759" s="383">
        <v>63.65</v>
      </c>
    </row>
    <row r="3760" spans="1:7" s="352" customFormat="1" ht="38.25" x14ac:dyDescent="0.2">
      <c r="A3760" s="378" t="s">
        <v>6747</v>
      </c>
      <c r="B3760" s="379"/>
      <c r="C3760" s="378" t="s">
        <v>2490</v>
      </c>
      <c r="D3760" s="381" t="s">
        <v>28</v>
      </c>
      <c r="E3760" s="383">
        <v>56.04</v>
      </c>
      <c r="F3760" s="383">
        <v>7.63</v>
      </c>
      <c r="G3760" s="383">
        <v>63.67</v>
      </c>
    </row>
    <row r="3761" spans="1:7" s="352" customFormat="1" ht="38.25" x14ac:dyDescent="0.2">
      <c r="A3761" s="378" t="s">
        <v>6748</v>
      </c>
      <c r="B3761" s="379"/>
      <c r="C3761" s="378" t="s">
        <v>2491</v>
      </c>
      <c r="D3761" s="381" t="s">
        <v>28</v>
      </c>
      <c r="E3761" s="383">
        <v>2.5499999999999998</v>
      </c>
      <c r="F3761" s="383">
        <v>6.8</v>
      </c>
      <c r="G3761" s="383">
        <v>9.35</v>
      </c>
    </row>
    <row r="3762" spans="1:7" s="352" customFormat="1" ht="38.25" x14ac:dyDescent="0.2">
      <c r="A3762" s="378" t="s">
        <v>7790</v>
      </c>
      <c r="B3762" s="379"/>
      <c r="C3762" s="378" t="s">
        <v>7791</v>
      </c>
      <c r="D3762" s="381" t="s">
        <v>28</v>
      </c>
      <c r="E3762" s="383">
        <v>1.17</v>
      </c>
      <c r="F3762" s="383">
        <v>6.8</v>
      </c>
      <c r="G3762" s="383">
        <v>7.97</v>
      </c>
    </row>
    <row r="3763" spans="1:7" ht="38.25" x14ac:dyDescent="0.2">
      <c r="A3763" s="378" t="s">
        <v>6749</v>
      </c>
      <c r="B3763" s="379"/>
      <c r="C3763" s="378" t="s">
        <v>6750</v>
      </c>
      <c r="D3763" s="381" t="s">
        <v>28</v>
      </c>
      <c r="E3763" s="383">
        <v>69.37</v>
      </c>
      <c r="F3763" s="383">
        <v>19.3</v>
      </c>
      <c r="G3763" s="383">
        <v>88.67</v>
      </c>
    </row>
    <row r="3764" spans="1:7" s="352" customFormat="1" x14ac:dyDescent="0.2">
      <c r="A3764" s="384" t="s">
        <v>6751</v>
      </c>
      <c r="B3764" s="385" t="s">
        <v>6752</v>
      </c>
      <c r="C3764" s="384"/>
      <c r="D3764" s="386"/>
      <c r="E3764" s="387"/>
      <c r="F3764" s="387"/>
      <c r="G3764" s="387"/>
    </row>
    <row r="3765" spans="1:7" s="352" customFormat="1" x14ac:dyDescent="0.2">
      <c r="A3765" s="378" t="s">
        <v>6753</v>
      </c>
      <c r="B3765" s="379"/>
      <c r="C3765" s="378" t="s">
        <v>2492</v>
      </c>
      <c r="D3765" s="381" t="s">
        <v>46</v>
      </c>
      <c r="E3765" s="383">
        <v>62.02</v>
      </c>
      <c r="F3765" s="383">
        <v>9.31</v>
      </c>
      <c r="G3765" s="383">
        <v>71.33</v>
      </c>
    </row>
    <row r="3766" spans="1:7" s="352" customFormat="1" ht="25.5" x14ac:dyDescent="0.2">
      <c r="A3766" s="378" t="s">
        <v>6754</v>
      </c>
      <c r="B3766" s="379"/>
      <c r="C3766" s="378" t="s">
        <v>2493</v>
      </c>
      <c r="D3766" s="381" t="s">
        <v>46</v>
      </c>
      <c r="E3766" s="383">
        <v>6</v>
      </c>
      <c r="F3766" s="383">
        <v>8.14</v>
      </c>
      <c r="G3766" s="383">
        <v>14.14</v>
      </c>
    </row>
    <row r="3767" spans="1:7" s="352" customFormat="1" ht="25.5" x14ac:dyDescent="0.2">
      <c r="A3767" s="378" t="s">
        <v>6755</v>
      </c>
      <c r="B3767" s="379"/>
      <c r="C3767" s="378" t="s">
        <v>2494</v>
      </c>
      <c r="D3767" s="381" t="s">
        <v>28</v>
      </c>
      <c r="E3767" s="383">
        <v>8.65</v>
      </c>
      <c r="F3767" s="383">
        <v>17.27</v>
      </c>
      <c r="G3767" s="383">
        <v>25.92</v>
      </c>
    </row>
    <row r="3768" spans="1:7" s="352" customFormat="1" ht="38.25" x14ac:dyDescent="0.2">
      <c r="A3768" s="378" t="s">
        <v>6756</v>
      </c>
      <c r="B3768" s="379"/>
      <c r="C3768" s="378" t="s">
        <v>2495</v>
      </c>
      <c r="D3768" s="381" t="s">
        <v>28</v>
      </c>
      <c r="E3768" s="383">
        <v>5.69</v>
      </c>
      <c r="F3768" s="383">
        <v>10.65</v>
      </c>
      <c r="G3768" s="383">
        <v>16.34</v>
      </c>
    </row>
    <row r="3769" spans="1:7" s="352" customFormat="1" ht="38.25" x14ac:dyDescent="0.2">
      <c r="A3769" s="378" t="s">
        <v>6757</v>
      </c>
      <c r="B3769" s="379"/>
      <c r="C3769" s="378" t="s">
        <v>2496</v>
      </c>
      <c r="D3769" s="381" t="s">
        <v>28</v>
      </c>
      <c r="E3769" s="383">
        <v>5.77</v>
      </c>
      <c r="F3769" s="383">
        <v>12.36</v>
      </c>
      <c r="G3769" s="383">
        <v>18.13</v>
      </c>
    </row>
    <row r="3770" spans="1:7" ht="38.25" x14ac:dyDescent="0.2">
      <c r="A3770" s="378" t="s">
        <v>6758</v>
      </c>
      <c r="B3770" s="379"/>
      <c r="C3770" s="378" t="s">
        <v>2497</v>
      </c>
      <c r="D3770" s="381" t="s">
        <v>28</v>
      </c>
      <c r="E3770" s="383">
        <v>5.89</v>
      </c>
      <c r="F3770" s="383">
        <v>14.83</v>
      </c>
      <c r="G3770" s="383">
        <v>20.72</v>
      </c>
    </row>
    <row r="3771" spans="1:7" x14ac:dyDescent="0.2">
      <c r="A3771" s="388" t="s">
        <v>6759</v>
      </c>
      <c r="B3771" s="388" t="s">
        <v>6760</v>
      </c>
      <c r="C3771" s="389"/>
      <c r="D3771" s="390"/>
      <c r="E3771" s="391"/>
      <c r="F3771" s="391"/>
      <c r="G3771" s="391"/>
    </row>
    <row r="3772" spans="1:7" s="352" customFormat="1" x14ac:dyDescent="0.2">
      <c r="A3772" s="369" t="s">
        <v>6761</v>
      </c>
      <c r="B3772" s="369" t="s">
        <v>2498</v>
      </c>
      <c r="C3772" s="370"/>
      <c r="D3772" s="392"/>
      <c r="E3772" s="393"/>
      <c r="F3772" s="393"/>
      <c r="G3772" s="393"/>
    </row>
    <row r="3773" spans="1:7" s="352" customFormat="1" x14ac:dyDescent="0.2">
      <c r="A3773" s="378" t="s">
        <v>6762</v>
      </c>
      <c r="B3773" s="379"/>
      <c r="C3773" s="378" t="s">
        <v>2499</v>
      </c>
      <c r="D3773" s="381" t="s">
        <v>28</v>
      </c>
      <c r="E3773" s="383">
        <v>0</v>
      </c>
      <c r="F3773" s="383">
        <v>9.4499999999999993</v>
      </c>
      <c r="G3773" s="383">
        <v>9.4499999999999993</v>
      </c>
    </row>
    <row r="3774" spans="1:7" s="352" customFormat="1" x14ac:dyDescent="0.2">
      <c r="A3774" s="378" t="s">
        <v>6763</v>
      </c>
      <c r="B3774" s="379"/>
      <c r="C3774" s="378" t="s">
        <v>2500</v>
      </c>
      <c r="D3774" s="381" t="s">
        <v>28</v>
      </c>
      <c r="E3774" s="383">
        <v>1.77</v>
      </c>
      <c r="F3774" s="383">
        <v>3.92</v>
      </c>
      <c r="G3774" s="383">
        <v>5.69</v>
      </c>
    </row>
    <row r="3775" spans="1:7" s="352" customFormat="1" ht="25.5" x14ac:dyDescent="0.2">
      <c r="A3775" s="378" t="s">
        <v>6764</v>
      </c>
      <c r="B3775" s="379"/>
      <c r="C3775" s="378" t="s">
        <v>2501</v>
      </c>
      <c r="D3775" s="381" t="s">
        <v>28</v>
      </c>
      <c r="E3775" s="383">
        <v>0.47</v>
      </c>
      <c r="F3775" s="383">
        <v>2.7</v>
      </c>
      <c r="G3775" s="383">
        <v>3.17</v>
      </c>
    </row>
    <row r="3776" spans="1:7" s="352" customFormat="1" ht="25.5" x14ac:dyDescent="0.2">
      <c r="A3776" s="378" t="s">
        <v>6765</v>
      </c>
      <c r="B3776" s="379"/>
      <c r="C3776" s="378" t="s">
        <v>2502</v>
      </c>
      <c r="D3776" s="381" t="s">
        <v>6</v>
      </c>
      <c r="E3776" s="383">
        <v>0</v>
      </c>
      <c r="F3776" s="383">
        <v>10.8</v>
      </c>
      <c r="G3776" s="383">
        <v>10.8</v>
      </c>
    </row>
    <row r="3777" spans="1:7" s="352" customFormat="1" x14ac:dyDescent="0.2">
      <c r="A3777" s="378" t="s">
        <v>6766</v>
      </c>
      <c r="B3777" s="379"/>
      <c r="C3777" s="378" t="s">
        <v>2503</v>
      </c>
      <c r="D3777" s="381" t="s">
        <v>28</v>
      </c>
      <c r="E3777" s="383">
        <v>0</v>
      </c>
      <c r="F3777" s="383">
        <v>10.130000000000001</v>
      </c>
      <c r="G3777" s="383">
        <v>10.130000000000001</v>
      </c>
    </row>
    <row r="3778" spans="1:7" s="352" customFormat="1" ht="38.25" x14ac:dyDescent="0.2">
      <c r="A3778" s="378" t="s">
        <v>6767</v>
      </c>
      <c r="B3778" s="379"/>
      <c r="C3778" s="378" t="s">
        <v>2504</v>
      </c>
      <c r="D3778" s="381" t="s">
        <v>28</v>
      </c>
      <c r="E3778" s="383">
        <v>4.7</v>
      </c>
      <c r="F3778" s="383">
        <v>3.92</v>
      </c>
      <c r="G3778" s="383">
        <v>8.6199999999999992</v>
      </c>
    </row>
    <row r="3779" spans="1:7" s="352" customFormat="1" x14ac:dyDescent="0.2">
      <c r="A3779" s="378" t="s">
        <v>6768</v>
      </c>
      <c r="B3779" s="379"/>
      <c r="C3779" s="378" t="s">
        <v>2505</v>
      </c>
      <c r="D3779" s="381" t="s">
        <v>28</v>
      </c>
      <c r="E3779" s="383">
        <v>4.9800000000000004</v>
      </c>
      <c r="F3779" s="383">
        <v>0</v>
      </c>
      <c r="G3779" s="383">
        <v>4.9800000000000004</v>
      </c>
    </row>
    <row r="3780" spans="1:7" s="352" customFormat="1" x14ac:dyDescent="0.2">
      <c r="A3780" s="384" t="s">
        <v>6769</v>
      </c>
      <c r="B3780" s="385" t="s">
        <v>2506</v>
      </c>
      <c r="C3780" s="384"/>
      <c r="D3780" s="386"/>
      <c r="E3780" s="387"/>
      <c r="F3780" s="387"/>
      <c r="G3780" s="387"/>
    </row>
    <row r="3781" spans="1:7" s="352" customFormat="1" x14ac:dyDescent="0.2">
      <c r="A3781" s="378" t="s">
        <v>6770</v>
      </c>
      <c r="B3781" s="379"/>
      <c r="C3781" s="378" t="s">
        <v>2507</v>
      </c>
      <c r="D3781" s="381" t="s">
        <v>6</v>
      </c>
      <c r="E3781" s="383">
        <v>0</v>
      </c>
      <c r="F3781" s="383">
        <v>4.05</v>
      </c>
      <c r="G3781" s="383">
        <v>4.05</v>
      </c>
    </row>
    <row r="3782" spans="1:7" x14ac:dyDescent="0.2">
      <c r="A3782" s="378" t="s">
        <v>6771</v>
      </c>
      <c r="B3782" s="379"/>
      <c r="C3782" s="378" t="s">
        <v>2508</v>
      </c>
      <c r="D3782" s="381" t="s">
        <v>53</v>
      </c>
      <c r="E3782" s="383">
        <v>149.38999999999999</v>
      </c>
      <c r="F3782" s="383">
        <v>0</v>
      </c>
      <c r="G3782" s="383">
        <v>149.38999999999999</v>
      </c>
    </row>
    <row r="3783" spans="1:7" s="352" customFormat="1" x14ac:dyDescent="0.2">
      <c r="A3783" s="378" t="s">
        <v>6772</v>
      </c>
      <c r="B3783" s="379"/>
      <c r="C3783" s="378" t="s">
        <v>2509</v>
      </c>
      <c r="D3783" s="381" t="s">
        <v>6</v>
      </c>
      <c r="E3783" s="383">
        <v>0</v>
      </c>
      <c r="F3783" s="383">
        <v>14.97</v>
      </c>
      <c r="G3783" s="383">
        <v>14.97</v>
      </c>
    </row>
    <row r="3784" spans="1:7" ht="25.5" x14ac:dyDescent="0.2">
      <c r="A3784" s="378" t="s">
        <v>6773</v>
      </c>
      <c r="B3784" s="379"/>
      <c r="C3784" s="378" t="s">
        <v>2510</v>
      </c>
      <c r="D3784" s="381" t="s">
        <v>46</v>
      </c>
      <c r="E3784" s="383">
        <v>0</v>
      </c>
      <c r="F3784" s="383">
        <v>7.48</v>
      </c>
      <c r="G3784" s="383">
        <v>7.48</v>
      </c>
    </row>
    <row r="3785" spans="1:7" s="352" customFormat="1" ht="25.5" x14ac:dyDescent="0.2">
      <c r="A3785" s="378" t="s">
        <v>6774</v>
      </c>
      <c r="B3785" s="379"/>
      <c r="C3785" s="378" t="s">
        <v>2511</v>
      </c>
      <c r="D3785" s="381" t="s">
        <v>46</v>
      </c>
      <c r="E3785" s="383">
        <v>0</v>
      </c>
      <c r="F3785" s="383">
        <v>7.99</v>
      </c>
      <c r="G3785" s="383">
        <v>7.99</v>
      </c>
    </row>
    <row r="3786" spans="1:7" s="352" customFormat="1" x14ac:dyDescent="0.2">
      <c r="A3786" s="384" t="s">
        <v>6775</v>
      </c>
      <c r="B3786" s="385" t="s">
        <v>2512</v>
      </c>
      <c r="C3786" s="384"/>
      <c r="D3786" s="386"/>
      <c r="E3786" s="387"/>
      <c r="F3786" s="387"/>
      <c r="G3786" s="387"/>
    </row>
    <row r="3787" spans="1:7" s="352" customFormat="1" x14ac:dyDescent="0.2">
      <c r="A3787" s="378" t="s">
        <v>6776</v>
      </c>
      <c r="B3787" s="379"/>
      <c r="C3787" s="378" t="s">
        <v>2513</v>
      </c>
      <c r="D3787" s="381" t="s">
        <v>109</v>
      </c>
      <c r="E3787" s="383">
        <v>51.08</v>
      </c>
      <c r="F3787" s="383">
        <v>0</v>
      </c>
      <c r="G3787" s="383">
        <v>51.08</v>
      </c>
    </row>
    <row r="3788" spans="1:7" s="352" customFormat="1" x14ac:dyDescent="0.2">
      <c r="A3788" s="388" t="s">
        <v>6777</v>
      </c>
      <c r="B3788" s="388" t="s">
        <v>6778</v>
      </c>
      <c r="C3788" s="389"/>
      <c r="D3788" s="390"/>
      <c r="E3788" s="391"/>
      <c r="F3788" s="391"/>
      <c r="G3788" s="391"/>
    </row>
    <row r="3789" spans="1:7" s="352" customFormat="1" x14ac:dyDescent="0.2">
      <c r="A3789" s="369" t="s">
        <v>6779</v>
      </c>
      <c r="B3789" s="369" t="s">
        <v>2514</v>
      </c>
      <c r="C3789" s="370"/>
      <c r="D3789" s="392"/>
      <c r="E3789" s="393"/>
      <c r="F3789" s="393"/>
      <c r="G3789" s="393"/>
    </row>
    <row r="3790" spans="1:7" s="352" customFormat="1" ht="38.25" x14ac:dyDescent="0.2">
      <c r="A3790" s="378" t="s">
        <v>6780</v>
      </c>
      <c r="B3790" s="379"/>
      <c r="C3790" s="378" t="s">
        <v>6781</v>
      </c>
      <c r="D3790" s="381" t="s">
        <v>55</v>
      </c>
      <c r="E3790" s="383">
        <v>71295</v>
      </c>
      <c r="F3790" s="383">
        <v>0</v>
      </c>
      <c r="G3790" s="383">
        <v>71295</v>
      </c>
    </row>
    <row r="3791" spans="1:7" s="352" customFormat="1" ht="38.25" x14ac:dyDescent="0.2">
      <c r="A3791" s="378" t="s">
        <v>6782</v>
      </c>
      <c r="B3791" s="379"/>
      <c r="C3791" s="378" t="s">
        <v>6783</v>
      </c>
      <c r="D3791" s="381" t="s">
        <v>55</v>
      </c>
      <c r="E3791" s="383">
        <v>75660</v>
      </c>
      <c r="F3791" s="383">
        <v>0</v>
      </c>
      <c r="G3791" s="383">
        <v>75660</v>
      </c>
    </row>
    <row r="3792" spans="1:7" ht="38.25" x14ac:dyDescent="0.2">
      <c r="A3792" s="378" t="s">
        <v>6784</v>
      </c>
      <c r="B3792" s="379"/>
      <c r="C3792" s="378" t="s">
        <v>6785</v>
      </c>
      <c r="D3792" s="381" t="s">
        <v>55</v>
      </c>
      <c r="E3792" s="383">
        <v>81480</v>
      </c>
      <c r="F3792" s="383">
        <v>0</v>
      </c>
      <c r="G3792" s="383">
        <v>81480</v>
      </c>
    </row>
    <row r="3793" spans="1:7" s="352" customFormat="1" ht="38.25" x14ac:dyDescent="0.2">
      <c r="A3793" s="378" t="s">
        <v>6786</v>
      </c>
      <c r="B3793" s="379"/>
      <c r="C3793" s="378" t="s">
        <v>2515</v>
      </c>
      <c r="D3793" s="381" t="s">
        <v>55</v>
      </c>
      <c r="E3793" s="383">
        <v>85360</v>
      </c>
      <c r="F3793" s="383">
        <v>0</v>
      </c>
      <c r="G3793" s="383">
        <v>85360</v>
      </c>
    </row>
    <row r="3794" spans="1:7" s="352" customFormat="1" ht="38.25" x14ac:dyDescent="0.2">
      <c r="A3794" s="378" t="s">
        <v>6787</v>
      </c>
      <c r="B3794" s="379"/>
      <c r="C3794" s="378" t="s">
        <v>2516</v>
      </c>
      <c r="D3794" s="381" t="s">
        <v>55</v>
      </c>
      <c r="E3794" s="383">
        <v>80510</v>
      </c>
      <c r="F3794" s="383">
        <v>0</v>
      </c>
      <c r="G3794" s="383">
        <v>80510</v>
      </c>
    </row>
    <row r="3795" spans="1:7" s="352" customFormat="1" ht="25.5" x14ac:dyDescent="0.2">
      <c r="A3795" s="378" t="s">
        <v>6788</v>
      </c>
      <c r="B3795" s="379"/>
      <c r="C3795" s="378" t="s">
        <v>2517</v>
      </c>
      <c r="D3795" s="381" t="s">
        <v>28</v>
      </c>
      <c r="E3795" s="383">
        <v>465.72</v>
      </c>
      <c r="F3795" s="383">
        <v>0</v>
      </c>
      <c r="G3795" s="383">
        <v>465.72</v>
      </c>
    </row>
    <row r="3796" spans="1:7" s="352" customFormat="1" x14ac:dyDescent="0.2">
      <c r="A3796" s="384" t="s">
        <v>6789</v>
      </c>
      <c r="B3796" s="385" t="s">
        <v>6790</v>
      </c>
      <c r="C3796" s="384"/>
      <c r="D3796" s="386"/>
      <c r="E3796" s="387"/>
      <c r="F3796" s="387"/>
      <c r="G3796" s="387"/>
    </row>
    <row r="3797" spans="1:7" s="352" customFormat="1" ht="38.25" x14ac:dyDescent="0.2">
      <c r="A3797" s="378" t="s">
        <v>6791</v>
      </c>
      <c r="B3797" s="379"/>
      <c r="C3797" s="378" t="s">
        <v>6792</v>
      </c>
      <c r="D3797" s="381" t="s">
        <v>6</v>
      </c>
      <c r="E3797" s="383">
        <v>275365.82</v>
      </c>
      <c r="F3797" s="383">
        <v>20631.2</v>
      </c>
      <c r="G3797" s="383">
        <v>295997.02</v>
      </c>
    </row>
    <row r="3798" spans="1:7" s="352" customFormat="1" ht="38.25" x14ac:dyDescent="0.2">
      <c r="A3798" s="378" t="s">
        <v>7792</v>
      </c>
      <c r="B3798" s="379"/>
      <c r="C3798" s="378" t="s">
        <v>7793</v>
      </c>
      <c r="D3798" s="381" t="s">
        <v>6</v>
      </c>
      <c r="E3798" s="383">
        <v>265254.01</v>
      </c>
      <c r="F3798" s="383">
        <v>21977.11</v>
      </c>
      <c r="G3798" s="383">
        <v>287231.12</v>
      </c>
    </row>
    <row r="3799" spans="1:7" s="352" customFormat="1" ht="38.25" x14ac:dyDescent="0.2">
      <c r="A3799" s="378" t="s">
        <v>6793</v>
      </c>
      <c r="B3799" s="379"/>
      <c r="C3799" s="378" t="s">
        <v>6794</v>
      </c>
      <c r="D3799" s="381" t="s">
        <v>6</v>
      </c>
      <c r="E3799" s="383">
        <v>446001.01</v>
      </c>
      <c r="F3799" s="383">
        <v>19981.099999999999</v>
      </c>
      <c r="G3799" s="383">
        <v>465982.11</v>
      </c>
    </row>
    <row r="3800" spans="1:7" s="352" customFormat="1" ht="38.25" x14ac:dyDescent="0.2">
      <c r="A3800" s="378" t="s">
        <v>8359</v>
      </c>
      <c r="B3800" s="379"/>
      <c r="C3800" s="378" t="s">
        <v>8360</v>
      </c>
      <c r="D3800" s="381" t="s">
        <v>6</v>
      </c>
      <c r="E3800" s="383">
        <v>206232.26</v>
      </c>
      <c r="F3800" s="383">
        <v>16504.96</v>
      </c>
      <c r="G3800" s="383">
        <v>222737.22</v>
      </c>
    </row>
    <row r="3801" spans="1:7" ht="38.25" x14ac:dyDescent="0.2">
      <c r="A3801" s="378" t="s">
        <v>6795</v>
      </c>
      <c r="B3801" s="379"/>
      <c r="C3801" s="378" t="s">
        <v>6796</v>
      </c>
      <c r="D3801" s="381" t="s">
        <v>6</v>
      </c>
      <c r="E3801" s="383">
        <v>14622.5</v>
      </c>
      <c r="F3801" s="383">
        <v>2441.25</v>
      </c>
      <c r="G3801" s="383">
        <v>17063.75</v>
      </c>
    </row>
    <row r="3802" spans="1:7" s="352" customFormat="1" ht="38.25" x14ac:dyDescent="0.2">
      <c r="A3802" s="378" t="s">
        <v>6797</v>
      </c>
      <c r="B3802" s="379"/>
      <c r="C3802" s="378" t="s">
        <v>6798</v>
      </c>
      <c r="D3802" s="381" t="s">
        <v>6</v>
      </c>
      <c r="E3802" s="383">
        <v>40331.980000000003</v>
      </c>
      <c r="F3802" s="383">
        <v>5333.52</v>
      </c>
      <c r="G3802" s="383">
        <v>45665.5</v>
      </c>
    </row>
    <row r="3803" spans="1:7" s="352" customFormat="1" ht="38.25" x14ac:dyDescent="0.2">
      <c r="A3803" s="378" t="s">
        <v>6799</v>
      </c>
      <c r="B3803" s="379"/>
      <c r="C3803" s="378" t="s">
        <v>6800</v>
      </c>
      <c r="D3803" s="381" t="s">
        <v>6</v>
      </c>
      <c r="E3803" s="383">
        <v>36767.85</v>
      </c>
      <c r="F3803" s="383">
        <v>6507.75</v>
      </c>
      <c r="G3803" s="383">
        <v>43275.6</v>
      </c>
    </row>
    <row r="3804" spans="1:7" s="352" customFormat="1" ht="51" x14ac:dyDescent="0.2">
      <c r="A3804" s="378" t="s">
        <v>6801</v>
      </c>
      <c r="B3804" s="379"/>
      <c r="C3804" s="378" t="s">
        <v>6802</v>
      </c>
      <c r="D3804" s="381" t="s">
        <v>6</v>
      </c>
      <c r="E3804" s="383">
        <v>3017.99</v>
      </c>
      <c r="F3804" s="383">
        <v>412.08</v>
      </c>
      <c r="G3804" s="383">
        <v>3430.07</v>
      </c>
    </row>
    <row r="3805" spans="1:7" s="352" customFormat="1" ht="51" x14ac:dyDescent="0.2">
      <c r="A3805" s="378" t="s">
        <v>6803</v>
      </c>
      <c r="B3805" s="379"/>
      <c r="C3805" s="378" t="s">
        <v>6804</v>
      </c>
      <c r="D3805" s="381" t="s">
        <v>6</v>
      </c>
      <c r="E3805" s="383">
        <v>3449.02</v>
      </c>
      <c r="F3805" s="383">
        <v>515.1</v>
      </c>
      <c r="G3805" s="383">
        <v>3964.12</v>
      </c>
    </row>
    <row r="3806" spans="1:7" s="352" customFormat="1" ht="51" x14ac:dyDescent="0.2">
      <c r="A3806" s="378" t="s">
        <v>6805</v>
      </c>
      <c r="B3806" s="379"/>
      <c r="C3806" s="378" t="s">
        <v>6806</v>
      </c>
      <c r="D3806" s="381" t="s">
        <v>6</v>
      </c>
      <c r="E3806" s="383">
        <v>4073.52</v>
      </c>
      <c r="F3806" s="383">
        <v>618.12</v>
      </c>
      <c r="G3806" s="383">
        <v>4691.6400000000003</v>
      </c>
    </row>
    <row r="3807" spans="1:7" s="352" customFormat="1" ht="51" x14ac:dyDescent="0.2">
      <c r="A3807" s="378" t="s">
        <v>6807</v>
      </c>
      <c r="B3807" s="379"/>
      <c r="C3807" s="378" t="s">
        <v>6808</v>
      </c>
      <c r="D3807" s="381" t="s">
        <v>6</v>
      </c>
      <c r="E3807" s="383">
        <v>4281.6000000000004</v>
      </c>
      <c r="F3807" s="383">
        <v>669.63</v>
      </c>
      <c r="G3807" s="383">
        <v>4951.2299999999996</v>
      </c>
    </row>
    <row r="3808" spans="1:7" s="352" customFormat="1" ht="38.25" x14ac:dyDescent="0.2">
      <c r="A3808" s="378" t="s">
        <v>6809</v>
      </c>
      <c r="B3808" s="379"/>
      <c r="C3808" s="378" t="s">
        <v>6810</v>
      </c>
      <c r="D3808" s="381" t="s">
        <v>6</v>
      </c>
      <c r="E3808" s="383">
        <v>2860.53</v>
      </c>
      <c r="F3808" s="383">
        <v>322.56</v>
      </c>
      <c r="G3808" s="383">
        <v>3183.09</v>
      </c>
    </row>
    <row r="3809" spans="1:7" ht="38.25" x14ac:dyDescent="0.2">
      <c r="A3809" s="378" t="s">
        <v>6811</v>
      </c>
      <c r="B3809" s="379"/>
      <c r="C3809" s="378" t="s">
        <v>6812</v>
      </c>
      <c r="D3809" s="381" t="s">
        <v>6</v>
      </c>
      <c r="E3809" s="383">
        <v>3256.72</v>
      </c>
      <c r="F3809" s="383">
        <v>322.56</v>
      </c>
      <c r="G3809" s="383">
        <v>3579.28</v>
      </c>
    </row>
    <row r="3810" spans="1:7" s="352" customFormat="1" ht="38.25" x14ac:dyDescent="0.2">
      <c r="A3810" s="378" t="s">
        <v>6813</v>
      </c>
      <c r="B3810" s="379"/>
      <c r="C3810" s="378" t="s">
        <v>6814</v>
      </c>
      <c r="D3810" s="381" t="s">
        <v>6</v>
      </c>
      <c r="E3810" s="383">
        <v>3707.93</v>
      </c>
      <c r="F3810" s="383">
        <v>322.56</v>
      </c>
      <c r="G3810" s="383">
        <v>4030.49</v>
      </c>
    </row>
    <row r="3811" spans="1:7" s="352" customFormat="1" ht="25.5" x14ac:dyDescent="0.2">
      <c r="A3811" s="378" t="s">
        <v>6815</v>
      </c>
      <c r="B3811" s="379"/>
      <c r="C3811" s="378" t="s">
        <v>8511</v>
      </c>
      <c r="D3811" s="381" t="s">
        <v>46</v>
      </c>
      <c r="E3811" s="383">
        <v>7.79</v>
      </c>
      <c r="F3811" s="383">
        <v>8.9499999999999993</v>
      </c>
      <c r="G3811" s="383">
        <v>16.739999999999998</v>
      </c>
    </row>
    <row r="3812" spans="1:7" s="352" customFormat="1" ht="25.5" x14ac:dyDescent="0.2">
      <c r="A3812" s="378" t="s">
        <v>6816</v>
      </c>
      <c r="B3812" s="379"/>
      <c r="C3812" s="378" t="s">
        <v>8512</v>
      </c>
      <c r="D3812" s="381" t="s">
        <v>46</v>
      </c>
      <c r="E3812" s="383">
        <v>11.3</v>
      </c>
      <c r="F3812" s="383">
        <v>8.9499999999999993</v>
      </c>
      <c r="G3812" s="383">
        <v>20.25</v>
      </c>
    </row>
    <row r="3813" spans="1:7" s="352" customFormat="1" ht="25.5" x14ac:dyDescent="0.2">
      <c r="A3813" s="378" t="s">
        <v>6817</v>
      </c>
      <c r="B3813" s="379"/>
      <c r="C3813" s="378" t="s">
        <v>8513</v>
      </c>
      <c r="D3813" s="381" t="s">
        <v>46</v>
      </c>
      <c r="E3813" s="383">
        <v>13.23</v>
      </c>
      <c r="F3813" s="383">
        <v>8.9499999999999993</v>
      </c>
      <c r="G3813" s="383">
        <v>22.18</v>
      </c>
    </row>
    <row r="3814" spans="1:7" s="11" customFormat="1" ht="25.5" x14ac:dyDescent="0.2">
      <c r="A3814" s="378" t="s">
        <v>8514</v>
      </c>
      <c r="B3814" s="379"/>
      <c r="C3814" s="378" t="s">
        <v>8515</v>
      </c>
      <c r="D3814" s="381" t="s">
        <v>28</v>
      </c>
      <c r="E3814" s="383">
        <v>110.58</v>
      </c>
      <c r="F3814" s="383">
        <v>64.39</v>
      </c>
      <c r="G3814" s="383">
        <v>174.97</v>
      </c>
    </row>
    <row r="3815" spans="1:7" s="352" customFormat="1" ht="25.5" x14ac:dyDescent="0.2">
      <c r="A3815" s="378" t="s">
        <v>6818</v>
      </c>
      <c r="B3815" s="379"/>
      <c r="C3815" s="378" t="s">
        <v>6819</v>
      </c>
      <c r="D3815" s="381" t="s">
        <v>28</v>
      </c>
      <c r="E3815" s="383">
        <v>3205.88</v>
      </c>
      <c r="F3815" s="383">
        <v>0</v>
      </c>
      <c r="G3815" s="383">
        <v>3205.88</v>
      </c>
    </row>
    <row r="3816" spans="1:7" ht="25.5" x14ac:dyDescent="0.2">
      <c r="A3816" s="378" t="s">
        <v>7794</v>
      </c>
      <c r="B3816" s="379"/>
      <c r="C3816" s="378" t="s">
        <v>7795</v>
      </c>
      <c r="D3816" s="381" t="s">
        <v>28</v>
      </c>
      <c r="E3816" s="383">
        <v>794.1</v>
      </c>
      <c r="F3816" s="383">
        <v>83.62</v>
      </c>
      <c r="G3816" s="383">
        <v>877.72</v>
      </c>
    </row>
    <row r="3817" spans="1:7" s="352" customFormat="1" ht="25.5" x14ac:dyDescent="0.2">
      <c r="A3817" s="378" t="s">
        <v>7796</v>
      </c>
      <c r="B3817" s="379"/>
      <c r="C3817" s="378" t="s">
        <v>7797</v>
      </c>
      <c r="D3817" s="381" t="s">
        <v>28</v>
      </c>
      <c r="E3817" s="383">
        <v>658.58</v>
      </c>
      <c r="F3817" s="383">
        <v>64.61</v>
      </c>
      <c r="G3817" s="383">
        <v>723.19</v>
      </c>
    </row>
    <row r="3818" spans="1:7" s="352" customFormat="1" ht="25.5" x14ac:dyDescent="0.2">
      <c r="A3818" s="378" t="s">
        <v>7798</v>
      </c>
      <c r="B3818" s="379"/>
      <c r="C3818" s="378" t="s">
        <v>7799</v>
      </c>
      <c r="D3818" s="381" t="s">
        <v>28</v>
      </c>
      <c r="E3818" s="383">
        <v>529.65</v>
      </c>
      <c r="F3818" s="383">
        <v>57.02</v>
      </c>
      <c r="G3818" s="383">
        <v>586.66999999999996</v>
      </c>
    </row>
    <row r="3819" spans="1:7" s="352" customFormat="1" x14ac:dyDescent="0.2">
      <c r="A3819" s="378" t="s">
        <v>6820</v>
      </c>
      <c r="B3819" s="379"/>
      <c r="C3819" s="378" t="s">
        <v>6821</v>
      </c>
      <c r="D3819" s="381" t="s">
        <v>6</v>
      </c>
      <c r="E3819" s="383">
        <v>0</v>
      </c>
      <c r="F3819" s="383">
        <v>243.76</v>
      </c>
      <c r="G3819" s="383">
        <v>243.76</v>
      </c>
    </row>
    <row r="3820" spans="1:7" s="352" customFormat="1" ht="25.5" x14ac:dyDescent="0.2">
      <c r="A3820" s="378" t="s">
        <v>6822</v>
      </c>
      <c r="B3820" s="379"/>
      <c r="C3820" s="378" t="s">
        <v>6823</v>
      </c>
      <c r="D3820" s="381" t="s">
        <v>6</v>
      </c>
      <c r="E3820" s="383">
        <v>980.95</v>
      </c>
      <c r="F3820" s="383">
        <v>99.54</v>
      </c>
      <c r="G3820" s="383">
        <v>1080.49</v>
      </c>
    </row>
    <row r="3821" spans="1:7" s="352" customFormat="1" ht="25.5" x14ac:dyDescent="0.2">
      <c r="A3821" s="378" t="s">
        <v>6824</v>
      </c>
      <c r="B3821" s="379"/>
      <c r="C3821" s="378" t="s">
        <v>6825</v>
      </c>
      <c r="D3821" s="381" t="s">
        <v>6</v>
      </c>
      <c r="E3821" s="383">
        <v>4439.6000000000004</v>
      </c>
      <c r="F3821" s="383">
        <v>1030.2</v>
      </c>
      <c r="G3821" s="383">
        <v>5469.8</v>
      </c>
    </row>
    <row r="3822" spans="1:7" s="352" customFormat="1" x14ac:dyDescent="0.2">
      <c r="A3822" s="378" t="s">
        <v>6826</v>
      </c>
      <c r="B3822" s="379"/>
      <c r="C3822" s="378" t="s">
        <v>6827</v>
      </c>
      <c r="D3822" s="381" t="s">
        <v>6</v>
      </c>
      <c r="E3822" s="383">
        <v>138.56</v>
      </c>
      <c r="F3822" s="383">
        <v>30.41</v>
      </c>
      <c r="G3822" s="383">
        <v>168.97</v>
      </c>
    </row>
    <row r="3823" spans="1:7" ht="25.5" x14ac:dyDescent="0.2">
      <c r="A3823" s="378" t="s">
        <v>6828</v>
      </c>
      <c r="B3823" s="379"/>
      <c r="C3823" s="378" t="s">
        <v>6829</v>
      </c>
      <c r="D3823" s="381" t="s">
        <v>6</v>
      </c>
      <c r="E3823" s="383">
        <v>647.65</v>
      </c>
      <c r="F3823" s="383">
        <v>87.43</v>
      </c>
      <c r="G3823" s="383">
        <v>735.08</v>
      </c>
    </row>
    <row r="3824" spans="1:7" ht="25.5" x14ac:dyDescent="0.2">
      <c r="A3824" s="378" t="s">
        <v>7800</v>
      </c>
      <c r="B3824" s="379"/>
      <c r="C3824" s="378" t="s">
        <v>7801</v>
      </c>
      <c r="D3824" s="381" t="s">
        <v>28</v>
      </c>
      <c r="E3824" s="383">
        <v>1366.31</v>
      </c>
      <c r="F3824" s="383">
        <v>133.04</v>
      </c>
      <c r="G3824" s="383">
        <v>1499.35</v>
      </c>
    </row>
    <row r="3825" spans="1:7" s="352" customFormat="1" ht="25.5" x14ac:dyDescent="0.2">
      <c r="A3825" s="378" t="s">
        <v>7802</v>
      </c>
      <c r="B3825" s="379"/>
      <c r="C3825" s="378" t="s">
        <v>7803</v>
      </c>
      <c r="D3825" s="381" t="s">
        <v>46</v>
      </c>
      <c r="E3825" s="383">
        <v>1856.63</v>
      </c>
      <c r="F3825" s="383">
        <v>33.18</v>
      </c>
      <c r="G3825" s="383">
        <v>1889.81</v>
      </c>
    </row>
    <row r="3826" spans="1:7" s="352" customFormat="1" x14ac:dyDescent="0.2">
      <c r="A3826" s="378" t="s">
        <v>7804</v>
      </c>
      <c r="B3826" s="379"/>
      <c r="C3826" s="378" t="s">
        <v>8516</v>
      </c>
      <c r="D3826" s="381" t="s">
        <v>6</v>
      </c>
      <c r="E3826" s="383">
        <v>59.41</v>
      </c>
      <c r="F3826" s="383">
        <v>30.41</v>
      </c>
      <c r="G3826" s="383">
        <v>89.82</v>
      </c>
    </row>
    <row r="3827" spans="1:7" s="352" customFormat="1" x14ac:dyDescent="0.2">
      <c r="A3827" s="378" t="s">
        <v>7805</v>
      </c>
      <c r="B3827" s="379"/>
      <c r="C3827" s="378" t="s">
        <v>7806</v>
      </c>
      <c r="D3827" s="381" t="s">
        <v>6</v>
      </c>
      <c r="E3827" s="383">
        <v>77.7</v>
      </c>
      <c r="F3827" s="383">
        <v>30.41</v>
      </c>
      <c r="G3827" s="383">
        <v>108.11</v>
      </c>
    </row>
    <row r="3828" spans="1:7" s="352" customFormat="1" ht="25.5" x14ac:dyDescent="0.2">
      <c r="A3828" s="378" t="s">
        <v>6830</v>
      </c>
      <c r="B3828" s="379"/>
      <c r="C3828" s="378" t="s">
        <v>6831</v>
      </c>
      <c r="D3828" s="381" t="s">
        <v>6</v>
      </c>
      <c r="E3828" s="383">
        <v>231.7</v>
      </c>
      <c r="F3828" s="383">
        <v>30.41</v>
      </c>
      <c r="G3828" s="383">
        <v>262.11</v>
      </c>
    </row>
    <row r="3829" spans="1:7" s="352" customFormat="1" ht="25.5" x14ac:dyDescent="0.2">
      <c r="A3829" s="378" t="s">
        <v>6832</v>
      </c>
      <c r="B3829" s="379"/>
      <c r="C3829" s="378" t="s">
        <v>6833</v>
      </c>
      <c r="D3829" s="381" t="s">
        <v>6</v>
      </c>
      <c r="E3829" s="383">
        <v>181.44</v>
      </c>
      <c r="F3829" s="383">
        <v>30.41</v>
      </c>
      <c r="G3829" s="383">
        <v>211.85</v>
      </c>
    </row>
    <row r="3830" spans="1:7" s="352" customFormat="1" ht="38.25" x14ac:dyDescent="0.2">
      <c r="A3830" s="378" t="s">
        <v>8361</v>
      </c>
      <c r="B3830" s="379"/>
      <c r="C3830" s="378" t="s">
        <v>8362</v>
      </c>
      <c r="D3830" s="381" t="s">
        <v>28</v>
      </c>
      <c r="E3830" s="383">
        <v>1025.48</v>
      </c>
      <c r="F3830" s="383">
        <v>186.25</v>
      </c>
      <c r="G3830" s="383">
        <v>1211.73</v>
      </c>
    </row>
    <row r="3831" spans="1:7" s="352" customFormat="1" ht="38.25" x14ac:dyDescent="0.2">
      <c r="A3831" s="378" t="s">
        <v>8363</v>
      </c>
      <c r="B3831" s="379"/>
      <c r="C3831" s="378" t="s">
        <v>8364</v>
      </c>
      <c r="D3831" s="381" t="s">
        <v>28</v>
      </c>
      <c r="E3831" s="383">
        <v>796.53</v>
      </c>
      <c r="F3831" s="383">
        <v>76.02</v>
      </c>
      <c r="G3831" s="383">
        <v>872.55</v>
      </c>
    </row>
    <row r="3832" spans="1:7" ht="38.25" x14ac:dyDescent="0.2">
      <c r="A3832" s="378" t="s">
        <v>8365</v>
      </c>
      <c r="B3832" s="379"/>
      <c r="C3832" s="378" t="s">
        <v>8366</v>
      </c>
      <c r="D3832" s="381" t="s">
        <v>28</v>
      </c>
      <c r="E3832" s="383">
        <v>756.32</v>
      </c>
      <c r="F3832" s="383">
        <v>38.01</v>
      </c>
      <c r="G3832" s="383">
        <v>794.33</v>
      </c>
    </row>
    <row r="3833" spans="1:7" s="352" customFormat="1" x14ac:dyDescent="0.2">
      <c r="A3833" s="378" t="s">
        <v>7807</v>
      </c>
      <c r="B3833" s="379"/>
      <c r="C3833" s="378" t="s">
        <v>7808</v>
      </c>
      <c r="D3833" s="381" t="s">
        <v>28</v>
      </c>
      <c r="E3833" s="383">
        <v>977.44</v>
      </c>
      <c r="F3833" s="383">
        <v>83.62</v>
      </c>
      <c r="G3833" s="383">
        <v>1061.06</v>
      </c>
    </row>
    <row r="3834" spans="1:7" s="352" customFormat="1" x14ac:dyDescent="0.2">
      <c r="A3834" s="378" t="s">
        <v>7809</v>
      </c>
      <c r="B3834" s="379"/>
      <c r="C3834" s="378" t="s">
        <v>7810</v>
      </c>
      <c r="D3834" s="381" t="s">
        <v>28</v>
      </c>
      <c r="E3834" s="383">
        <v>1155.03</v>
      </c>
      <c r="F3834" s="383">
        <v>110.23</v>
      </c>
      <c r="G3834" s="383">
        <v>1265.26</v>
      </c>
    </row>
    <row r="3835" spans="1:7" s="352" customFormat="1" x14ac:dyDescent="0.2">
      <c r="A3835" s="378" t="s">
        <v>7811</v>
      </c>
      <c r="B3835" s="379"/>
      <c r="C3835" s="378" t="s">
        <v>7812</v>
      </c>
      <c r="D3835" s="381" t="s">
        <v>28</v>
      </c>
      <c r="E3835" s="383">
        <v>1845.14</v>
      </c>
      <c r="F3835" s="383">
        <v>182.45</v>
      </c>
      <c r="G3835" s="383">
        <v>2027.59</v>
      </c>
    </row>
    <row r="3836" spans="1:7" s="352" customFormat="1" ht="25.5" x14ac:dyDescent="0.2">
      <c r="A3836" s="378" t="s">
        <v>7813</v>
      </c>
      <c r="B3836" s="379"/>
      <c r="C3836" s="378" t="s">
        <v>7814</v>
      </c>
      <c r="D3836" s="381" t="s">
        <v>28</v>
      </c>
      <c r="E3836" s="383">
        <v>1272.3</v>
      </c>
      <c r="F3836" s="383">
        <v>136.83000000000001</v>
      </c>
      <c r="G3836" s="383">
        <v>1409.13</v>
      </c>
    </row>
    <row r="3837" spans="1:7" s="352" customFormat="1" ht="25.5" x14ac:dyDescent="0.2">
      <c r="A3837" s="378" t="s">
        <v>7815</v>
      </c>
      <c r="B3837" s="379"/>
      <c r="C3837" s="378" t="s">
        <v>7816</v>
      </c>
      <c r="D3837" s="381" t="s">
        <v>28</v>
      </c>
      <c r="E3837" s="383">
        <v>968.91</v>
      </c>
      <c r="F3837" s="383">
        <v>95.03</v>
      </c>
      <c r="G3837" s="383">
        <v>1063.94</v>
      </c>
    </row>
    <row r="3838" spans="1:7" ht="25.5" x14ac:dyDescent="0.2">
      <c r="A3838" s="378" t="s">
        <v>7817</v>
      </c>
      <c r="B3838" s="379"/>
      <c r="C3838" s="378" t="s">
        <v>7818</v>
      </c>
      <c r="D3838" s="381" t="s">
        <v>28</v>
      </c>
      <c r="E3838" s="383">
        <v>818.32</v>
      </c>
      <c r="F3838" s="383">
        <v>76.02</v>
      </c>
      <c r="G3838" s="383">
        <v>894.34</v>
      </c>
    </row>
    <row r="3839" spans="1:7" s="352" customFormat="1" ht="25.5" x14ac:dyDescent="0.2">
      <c r="A3839" s="378" t="s">
        <v>7819</v>
      </c>
      <c r="B3839" s="379"/>
      <c r="C3839" s="378" t="s">
        <v>7820</v>
      </c>
      <c r="D3839" s="381" t="s">
        <v>28</v>
      </c>
      <c r="E3839" s="383">
        <v>736.49</v>
      </c>
      <c r="F3839" s="383">
        <v>64.61</v>
      </c>
      <c r="G3839" s="383">
        <v>801.1</v>
      </c>
    </row>
    <row r="3840" spans="1:7" ht="25.5" x14ac:dyDescent="0.2">
      <c r="A3840" s="378" t="s">
        <v>7821</v>
      </c>
      <c r="B3840" s="379"/>
      <c r="C3840" s="378" t="s">
        <v>7822</v>
      </c>
      <c r="D3840" s="381" t="s">
        <v>28</v>
      </c>
      <c r="E3840" s="383">
        <v>655.38</v>
      </c>
      <c r="F3840" s="383">
        <v>57.02</v>
      </c>
      <c r="G3840" s="383">
        <v>712.4</v>
      </c>
    </row>
    <row r="3841" spans="1:7" x14ac:dyDescent="0.2">
      <c r="A3841" s="378" t="s">
        <v>7823</v>
      </c>
      <c r="B3841" s="379"/>
      <c r="C3841" s="378" t="s">
        <v>7824</v>
      </c>
      <c r="D3841" s="381" t="s">
        <v>28</v>
      </c>
      <c r="E3841" s="383">
        <v>890.7</v>
      </c>
      <c r="F3841" s="383">
        <v>76.02</v>
      </c>
      <c r="G3841" s="383">
        <v>966.72</v>
      </c>
    </row>
    <row r="3842" spans="1:7" s="352" customFormat="1" x14ac:dyDescent="0.2">
      <c r="A3842" s="378" t="s">
        <v>7825</v>
      </c>
      <c r="B3842" s="379"/>
      <c r="C3842" s="378" t="s">
        <v>7826</v>
      </c>
      <c r="D3842" s="381" t="s">
        <v>28</v>
      </c>
      <c r="E3842" s="383">
        <v>485.8</v>
      </c>
      <c r="F3842" s="383">
        <v>45.61</v>
      </c>
      <c r="G3842" s="383">
        <v>531.41</v>
      </c>
    </row>
    <row r="3843" spans="1:7" s="352" customFormat="1" x14ac:dyDescent="0.2">
      <c r="A3843" s="378" t="s">
        <v>7827</v>
      </c>
      <c r="B3843" s="379"/>
      <c r="C3843" s="378" t="s">
        <v>8517</v>
      </c>
      <c r="D3843" s="381" t="s">
        <v>6</v>
      </c>
      <c r="E3843" s="383">
        <v>108.94</v>
      </c>
      <c r="F3843" s="383">
        <v>34.21</v>
      </c>
      <c r="G3843" s="383">
        <v>143.15</v>
      </c>
    </row>
    <row r="3844" spans="1:7" s="352" customFormat="1" x14ac:dyDescent="0.2">
      <c r="A3844" s="378" t="s">
        <v>7828</v>
      </c>
      <c r="B3844" s="379"/>
      <c r="C3844" s="378" t="s">
        <v>8518</v>
      </c>
      <c r="D3844" s="381" t="s">
        <v>6</v>
      </c>
      <c r="E3844" s="383">
        <v>176.8</v>
      </c>
      <c r="F3844" s="383">
        <v>45.61</v>
      </c>
      <c r="G3844" s="383">
        <v>222.41</v>
      </c>
    </row>
    <row r="3845" spans="1:7" s="352" customFormat="1" x14ac:dyDescent="0.2">
      <c r="A3845" s="384" t="s">
        <v>6834</v>
      </c>
      <c r="B3845" s="385" t="s">
        <v>2518</v>
      </c>
      <c r="C3845" s="384"/>
      <c r="D3845" s="386"/>
      <c r="E3845" s="387"/>
      <c r="F3845" s="387"/>
      <c r="G3845" s="387"/>
    </row>
    <row r="3846" spans="1:7" s="352" customFormat="1" ht="38.25" x14ac:dyDescent="0.2">
      <c r="A3846" s="378" t="s">
        <v>6835</v>
      </c>
      <c r="B3846" s="379"/>
      <c r="C3846" s="378" t="s">
        <v>6836</v>
      </c>
      <c r="D3846" s="381" t="s">
        <v>6</v>
      </c>
      <c r="E3846" s="383">
        <v>4748.51</v>
      </c>
      <c r="F3846" s="383">
        <v>1545.3</v>
      </c>
      <c r="G3846" s="383">
        <v>6293.81</v>
      </c>
    </row>
    <row r="3847" spans="1:7" s="352" customFormat="1" ht="38.25" x14ac:dyDescent="0.2">
      <c r="A3847" s="378" t="s">
        <v>6837</v>
      </c>
      <c r="B3847" s="379"/>
      <c r="C3847" s="378" t="s">
        <v>6838</v>
      </c>
      <c r="D3847" s="381" t="s">
        <v>6</v>
      </c>
      <c r="E3847" s="383">
        <v>16985.89</v>
      </c>
      <c r="F3847" s="383">
        <v>3605.7</v>
      </c>
      <c r="G3847" s="383">
        <v>20591.59</v>
      </c>
    </row>
    <row r="3848" spans="1:7" ht="38.25" x14ac:dyDescent="0.2">
      <c r="A3848" s="378" t="s">
        <v>6839</v>
      </c>
      <c r="B3848" s="379"/>
      <c r="C3848" s="378" t="s">
        <v>6840</v>
      </c>
      <c r="D3848" s="381" t="s">
        <v>6</v>
      </c>
      <c r="E3848" s="383">
        <v>5994.39</v>
      </c>
      <c r="F3848" s="383">
        <v>199.08</v>
      </c>
      <c r="G3848" s="383">
        <v>6193.47</v>
      </c>
    </row>
    <row r="3849" spans="1:7" s="352" customFormat="1" ht="38.25" x14ac:dyDescent="0.2">
      <c r="A3849" s="378" t="s">
        <v>6841</v>
      </c>
      <c r="B3849" s="379"/>
      <c r="C3849" s="378" t="s">
        <v>6842</v>
      </c>
      <c r="D3849" s="381" t="s">
        <v>6</v>
      </c>
      <c r="E3849" s="383">
        <v>3014.68</v>
      </c>
      <c r="F3849" s="383">
        <v>199.08</v>
      </c>
      <c r="G3849" s="383">
        <v>3213.76</v>
      </c>
    </row>
    <row r="3850" spans="1:7" s="352" customFormat="1" ht="38.25" x14ac:dyDescent="0.2">
      <c r="A3850" s="378" t="s">
        <v>6843</v>
      </c>
      <c r="B3850" s="379"/>
      <c r="C3850" s="378" t="s">
        <v>6844</v>
      </c>
      <c r="D3850" s="381" t="s">
        <v>6</v>
      </c>
      <c r="E3850" s="383">
        <v>3076.73</v>
      </c>
      <c r="F3850" s="383">
        <v>199.08</v>
      </c>
      <c r="G3850" s="383">
        <v>3275.81</v>
      </c>
    </row>
    <row r="3851" spans="1:7" s="352" customFormat="1" ht="38.25" x14ac:dyDescent="0.2">
      <c r="A3851" s="378" t="s">
        <v>6845</v>
      </c>
      <c r="B3851" s="379"/>
      <c r="C3851" s="378" t="s">
        <v>6846</v>
      </c>
      <c r="D3851" s="381" t="s">
        <v>6</v>
      </c>
      <c r="E3851" s="383">
        <v>8953.91</v>
      </c>
      <c r="F3851" s="383">
        <v>466.8</v>
      </c>
      <c r="G3851" s="383">
        <v>9420.7099999999991</v>
      </c>
    </row>
    <row r="3852" spans="1:7" s="352" customFormat="1" x14ac:dyDescent="0.2">
      <c r="A3852" s="384" t="s">
        <v>7829</v>
      </c>
      <c r="B3852" s="385" t="s">
        <v>7830</v>
      </c>
      <c r="C3852" s="384"/>
      <c r="D3852" s="386"/>
      <c r="E3852" s="387"/>
      <c r="F3852" s="387"/>
      <c r="G3852" s="387"/>
    </row>
    <row r="3853" spans="1:7" s="352" customFormat="1" ht="25.5" x14ac:dyDescent="0.2">
      <c r="A3853" s="378" t="s">
        <v>7831</v>
      </c>
      <c r="B3853" s="379"/>
      <c r="C3853" s="378" t="s">
        <v>7832</v>
      </c>
      <c r="D3853" s="381" t="s">
        <v>6</v>
      </c>
      <c r="E3853" s="383">
        <v>69</v>
      </c>
      <c r="F3853" s="383">
        <v>1.65</v>
      </c>
      <c r="G3853" s="383">
        <v>70.650000000000006</v>
      </c>
    </row>
    <row r="3854" spans="1:7" s="352" customFormat="1" ht="25.5" x14ac:dyDescent="0.2">
      <c r="A3854" s="378" t="s">
        <v>7833</v>
      </c>
      <c r="B3854" s="379"/>
      <c r="C3854" s="378" t="s">
        <v>7834</v>
      </c>
      <c r="D3854" s="381" t="s">
        <v>6</v>
      </c>
      <c r="E3854" s="383">
        <v>7.94</v>
      </c>
      <c r="F3854" s="383">
        <v>9.9600000000000009</v>
      </c>
      <c r="G3854" s="383">
        <v>17.899999999999999</v>
      </c>
    </row>
    <row r="3855" spans="1:7" s="352" customFormat="1" ht="25.5" x14ac:dyDescent="0.2">
      <c r="A3855" s="378" t="s">
        <v>7835</v>
      </c>
      <c r="B3855" s="379"/>
      <c r="C3855" s="378" t="s">
        <v>7836</v>
      </c>
      <c r="D3855" s="381" t="s">
        <v>6</v>
      </c>
      <c r="E3855" s="383">
        <v>133.01</v>
      </c>
      <c r="F3855" s="383">
        <v>1.65</v>
      </c>
      <c r="G3855" s="383">
        <v>134.66</v>
      </c>
    </row>
    <row r="3856" spans="1:7" s="352" customFormat="1" ht="38.25" x14ac:dyDescent="0.2">
      <c r="A3856" s="378" t="s">
        <v>7837</v>
      </c>
      <c r="B3856" s="379"/>
      <c r="C3856" s="378" t="s">
        <v>7838</v>
      </c>
      <c r="D3856" s="381" t="s">
        <v>6</v>
      </c>
      <c r="E3856" s="383">
        <v>1140.68</v>
      </c>
      <c r="F3856" s="383">
        <v>10.16</v>
      </c>
      <c r="G3856" s="383">
        <v>1150.8399999999999</v>
      </c>
    </row>
    <row r="3857" spans="1:7" s="352" customFormat="1" ht="25.5" x14ac:dyDescent="0.2">
      <c r="A3857" s="378" t="s">
        <v>7839</v>
      </c>
      <c r="B3857" s="379"/>
      <c r="C3857" s="378" t="s">
        <v>7840</v>
      </c>
      <c r="D3857" s="381" t="s">
        <v>6</v>
      </c>
      <c r="E3857" s="383">
        <v>976.59</v>
      </c>
      <c r="F3857" s="383">
        <v>15.25</v>
      </c>
      <c r="G3857" s="383">
        <v>991.84</v>
      </c>
    </row>
    <row r="3858" spans="1:7" s="352" customFormat="1" ht="25.5" x14ac:dyDescent="0.2">
      <c r="A3858" s="378" t="s">
        <v>7841</v>
      </c>
      <c r="B3858" s="379"/>
      <c r="C3858" s="378" t="s">
        <v>7842</v>
      </c>
      <c r="D3858" s="381" t="s">
        <v>6</v>
      </c>
      <c r="E3858" s="383">
        <v>448.01</v>
      </c>
      <c r="F3858" s="383">
        <v>11.87</v>
      </c>
      <c r="G3858" s="383">
        <v>459.88</v>
      </c>
    </row>
    <row r="3859" spans="1:7" s="352" customFormat="1" ht="25.5" x14ac:dyDescent="0.2">
      <c r="A3859" s="378" t="s">
        <v>7843</v>
      </c>
      <c r="B3859" s="379"/>
      <c r="C3859" s="378" t="s">
        <v>7844</v>
      </c>
      <c r="D3859" s="381" t="s">
        <v>6</v>
      </c>
      <c r="E3859" s="383">
        <v>1604.78</v>
      </c>
      <c r="F3859" s="383">
        <v>15.25</v>
      </c>
      <c r="G3859" s="383">
        <v>1620.03</v>
      </c>
    </row>
    <row r="3860" spans="1:7" s="352" customFormat="1" ht="25.5" x14ac:dyDescent="0.2">
      <c r="A3860" s="378" t="s">
        <v>7845</v>
      </c>
      <c r="B3860" s="379"/>
      <c r="C3860" s="378" t="s">
        <v>7846</v>
      </c>
      <c r="D3860" s="381" t="s">
        <v>6</v>
      </c>
      <c r="E3860" s="383">
        <v>182.11</v>
      </c>
      <c r="F3860" s="383">
        <v>15.25</v>
      </c>
      <c r="G3860" s="383">
        <v>197.36</v>
      </c>
    </row>
    <row r="3861" spans="1:7" s="352" customFormat="1" ht="25.5" x14ac:dyDescent="0.2">
      <c r="A3861" s="378" t="s">
        <v>7847</v>
      </c>
      <c r="B3861" s="379"/>
      <c r="C3861" s="378" t="s">
        <v>7848</v>
      </c>
      <c r="D3861" s="381" t="s">
        <v>6</v>
      </c>
      <c r="E3861" s="383">
        <v>1164.51</v>
      </c>
      <c r="F3861" s="383">
        <v>15.25</v>
      </c>
      <c r="G3861" s="383">
        <v>1179.76</v>
      </c>
    </row>
    <row r="3862" spans="1:7" s="352" customFormat="1" ht="25.5" x14ac:dyDescent="0.2">
      <c r="A3862" s="378" t="s">
        <v>7849</v>
      </c>
      <c r="B3862" s="379"/>
      <c r="C3862" s="378" t="s">
        <v>7850</v>
      </c>
      <c r="D3862" s="381" t="s">
        <v>6</v>
      </c>
      <c r="E3862" s="383">
        <v>503</v>
      </c>
      <c r="F3862" s="383">
        <v>10.16</v>
      </c>
      <c r="G3862" s="383">
        <v>513.16</v>
      </c>
    </row>
    <row r="3863" spans="1:7" s="352" customFormat="1" x14ac:dyDescent="0.2">
      <c r="A3863" s="378" t="s">
        <v>7851</v>
      </c>
      <c r="B3863" s="379"/>
      <c r="C3863" s="378" t="s">
        <v>7852</v>
      </c>
      <c r="D3863" s="381" t="s">
        <v>6</v>
      </c>
      <c r="E3863" s="383">
        <v>1551.46</v>
      </c>
      <c r="F3863" s="383">
        <v>11.87</v>
      </c>
      <c r="G3863" s="383">
        <v>1563.33</v>
      </c>
    </row>
    <row r="3864" spans="1:7" s="352" customFormat="1" ht="25.5" x14ac:dyDescent="0.2">
      <c r="A3864" s="378" t="s">
        <v>7853</v>
      </c>
      <c r="B3864" s="379"/>
      <c r="C3864" s="378" t="s">
        <v>7854</v>
      </c>
      <c r="D3864" s="381" t="s">
        <v>6</v>
      </c>
      <c r="E3864" s="383">
        <v>69.430000000000007</v>
      </c>
      <c r="F3864" s="383">
        <v>4.97</v>
      </c>
      <c r="G3864" s="383">
        <v>74.400000000000006</v>
      </c>
    </row>
    <row r="3865" spans="1:7" s="352" customFormat="1" x14ac:dyDescent="0.2">
      <c r="A3865" s="378" t="s">
        <v>7855</v>
      </c>
      <c r="B3865" s="379"/>
      <c r="C3865" s="378" t="s">
        <v>7856</v>
      </c>
      <c r="D3865" s="381" t="s">
        <v>6</v>
      </c>
      <c r="E3865" s="383">
        <v>122.79</v>
      </c>
      <c r="F3865" s="383">
        <v>50.35</v>
      </c>
      <c r="G3865" s="383">
        <v>173.14</v>
      </c>
    </row>
    <row r="3866" spans="1:7" s="352" customFormat="1" x14ac:dyDescent="0.2">
      <c r="A3866" s="378" t="s">
        <v>7857</v>
      </c>
      <c r="B3866" s="379"/>
      <c r="C3866" s="378" t="s">
        <v>7858</v>
      </c>
      <c r="D3866" s="381" t="s">
        <v>6</v>
      </c>
      <c r="E3866" s="383">
        <v>1038.0899999999999</v>
      </c>
      <c r="F3866" s="383">
        <v>34.4</v>
      </c>
      <c r="G3866" s="383">
        <v>1072.49</v>
      </c>
    </row>
    <row r="3867" spans="1:7" s="352" customFormat="1" x14ac:dyDescent="0.2">
      <c r="A3867" s="378" t="s">
        <v>7859</v>
      </c>
      <c r="B3867" s="379"/>
      <c r="C3867" s="378" t="s">
        <v>7860</v>
      </c>
      <c r="D3867" s="381" t="s">
        <v>6</v>
      </c>
      <c r="E3867" s="383">
        <v>157.68</v>
      </c>
      <c r="F3867" s="383">
        <v>24.89</v>
      </c>
      <c r="G3867" s="383">
        <v>182.57</v>
      </c>
    </row>
    <row r="3868" spans="1:7" s="352" customFormat="1" ht="25.5" x14ac:dyDescent="0.2">
      <c r="A3868" s="378" t="s">
        <v>7861</v>
      </c>
      <c r="B3868" s="379"/>
      <c r="C3868" s="378" t="s">
        <v>7862</v>
      </c>
      <c r="D3868" s="381" t="s">
        <v>6</v>
      </c>
      <c r="E3868" s="383">
        <v>128.54</v>
      </c>
      <c r="F3868" s="383">
        <v>50.35</v>
      </c>
      <c r="G3868" s="383">
        <v>178.89</v>
      </c>
    </row>
    <row r="3869" spans="1:7" s="352" customFormat="1" ht="38.25" x14ac:dyDescent="0.2">
      <c r="A3869" s="378" t="s">
        <v>7863</v>
      </c>
      <c r="B3869" s="379"/>
      <c r="C3869" s="378" t="s">
        <v>7864</v>
      </c>
      <c r="D3869" s="381" t="s">
        <v>6</v>
      </c>
      <c r="E3869" s="383">
        <v>191.49</v>
      </c>
      <c r="F3869" s="383">
        <v>69.459999999999994</v>
      </c>
      <c r="G3869" s="383">
        <v>260.95</v>
      </c>
    </row>
    <row r="3870" spans="1:7" s="352" customFormat="1" ht="25.5" x14ac:dyDescent="0.2">
      <c r="A3870" s="378" t="s">
        <v>7865</v>
      </c>
      <c r="B3870" s="379"/>
      <c r="C3870" s="378" t="s">
        <v>7866</v>
      </c>
      <c r="D3870" s="381" t="s">
        <v>6</v>
      </c>
      <c r="E3870" s="383">
        <v>71.569999999999993</v>
      </c>
      <c r="F3870" s="383">
        <v>54.8</v>
      </c>
      <c r="G3870" s="383">
        <v>126.37</v>
      </c>
    </row>
    <row r="3871" spans="1:7" s="352" customFormat="1" ht="25.5" x14ac:dyDescent="0.2">
      <c r="A3871" s="378" t="s">
        <v>7867</v>
      </c>
      <c r="B3871" s="379"/>
      <c r="C3871" s="378" t="s">
        <v>7868</v>
      </c>
      <c r="D3871" s="381" t="s">
        <v>6</v>
      </c>
      <c r="E3871" s="383">
        <v>449.79</v>
      </c>
      <c r="F3871" s="383">
        <v>50.35</v>
      </c>
      <c r="G3871" s="383">
        <v>500.14</v>
      </c>
    </row>
    <row r="3872" spans="1:7" s="352" customFormat="1" ht="25.5" x14ac:dyDescent="0.2">
      <c r="A3872" s="378" t="s">
        <v>7869</v>
      </c>
      <c r="B3872" s="379"/>
      <c r="C3872" s="378" t="s">
        <v>7870</v>
      </c>
      <c r="D3872" s="381" t="s">
        <v>6</v>
      </c>
      <c r="E3872" s="383">
        <v>678.46</v>
      </c>
      <c r="F3872" s="383">
        <v>50.35</v>
      </c>
      <c r="G3872" s="383">
        <v>728.81</v>
      </c>
    </row>
    <row r="3873" spans="1:7" s="352" customFormat="1" ht="38.25" x14ac:dyDescent="0.2">
      <c r="A3873" s="378" t="s">
        <v>7871</v>
      </c>
      <c r="B3873" s="379"/>
      <c r="C3873" s="378" t="s">
        <v>7872</v>
      </c>
      <c r="D3873" s="381" t="s">
        <v>6</v>
      </c>
      <c r="E3873" s="383">
        <v>1177.48</v>
      </c>
      <c r="F3873" s="383">
        <v>50.35</v>
      </c>
      <c r="G3873" s="383">
        <v>1227.83</v>
      </c>
    </row>
    <row r="3874" spans="1:7" s="352" customFormat="1" ht="25.5" x14ac:dyDescent="0.2">
      <c r="A3874" s="378" t="s">
        <v>7873</v>
      </c>
      <c r="B3874" s="379"/>
      <c r="C3874" s="378" t="s">
        <v>7874</v>
      </c>
      <c r="D3874" s="381" t="s">
        <v>6</v>
      </c>
      <c r="E3874" s="383">
        <v>3238.43</v>
      </c>
      <c r="F3874" s="383">
        <v>212.72</v>
      </c>
      <c r="G3874" s="383">
        <v>3451.15</v>
      </c>
    </row>
    <row r="3875" spans="1:7" s="352" customFormat="1" ht="25.5" x14ac:dyDescent="0.2">
      <c r="A3875" s="378" t="s">
        <v>7875</v>
      </c>
      <c r="B3875" s="379"/>
      <c r="C3875" s="378" t="s">
        <v>7876</v>
      </c>
      <c r="D3875" s="381" t="s">
        <v>6</v>
      </c>
      <c r="E3875" s="383">
        <v>2603.15</v>
      </c>
      <c r="F3875" s="383">
        <v>126.04</v>
      </c>
      <c r="G3875" s="383">
        <v>2729.19</v>
      </c>
    </row>
    <row r="3876" spans="1:7" s="352" customFormat="1" ht="25.5" x14ac:dyDescent="0.2">
      <c r="A3876" s="378" t="s">
        <v>7877</v>
      </c>
      <c r="B3876" s="379"/>
      <c r="C3876" s="378" t="s">
        <v>7878</v>
      </c>
      <c r="D3876" s="381" t="s">
        <v>6</v>
      </c>
      <c r="E3876" s="383">
        <v>3857.53</v>
      </c>
      <c r="F3876" s="383">
        <v>126.04</v>
      </c>
      <c r="G3876" s="383">
        <v>3983.57</v>
      </c>
    </row>
    <row r="3877" spans="1:7" s="352" customFormat="1" ht="25.5" x14ac:dyDescent="0.2">
      <c r="A3877" s="378" t="s">
        <v>7879</v>
      </c>
      <c r="B3877" s="379"/>
      <c r="C3877" s="378" t="s">
        <v>7880</v>
      </c>
      <c r="D3877" s="381" t="s">
        <v>6</v>
      </c>
      <c r="E3877" s="383">
        <v>663.52</v>
      </c>
      <c r="F3877" s="383">
        <v>137.52000000000001</v>
      </c>
      <c r="G3877" s="383">
        <v>801.04</v>
      </c>
    </row>
    <row r="3878" spans="1:7" s="352" customFormat="1" x14ac:dyDescent="0.2">
      <c r="A3878" s="384" t="s">
        <v>6847</v>
      </c>
      <c r="B3878" s="385" t="s">
        <v>6848</v>
      </c>
      <c r="C3878" s="384"/>
      <c r="D3878" s="386"/>
      <c r="E3878" s="387"/>
      <c r="F3878" s="387"/>
      <c r="G3878" s="387"/>
    </row>
    <row r="3879" spans="1:7" s="352" customFormat="1" ht="25.5" x14ac:dyDescent="0.2">
      <c r="A3879" s="378" t="s">
        <v>6849</v>
      </c>
      <c r="B3879" s="379"/>
      <c r="C3879" s="378" t="s">
        <v>6850</v>
      </c>
      <c r="D3879" s="381" t="s">
        <v>55</v>
      </c>
      <c r="E3879" s="383">
        <v>602.05999999999995</v>
      </c>
      <c r="F3879" s="383">
        <v>8.7200000000000006</v>
      </c>
      <c r="G3879" s="383">
        <v>610.78</v>
      </c>
    </row>
    <row r="3880" spans="1:7" s="352" customFormat="1" ht="25.5" x14ac:dyDescent="0.2">
      <c r="A3880" s="378" t="s">
        <v>7215</v>
      </c>
      <c r="B3880" s="379"/>
      <c r="C3880" s="378" t="s">
        <v>7216</v>
      </c>
      <c r="D3880" s="381" t="s">
        <v>55</v>
      </c>
      <c r="E3880" s="383">
        <v>763.59</v>
      </c>
      <c r="F3880" s="383">
        <v>8.7200000000000006</v>
      </c>
      <c r="G3880" s="383">
        <v>772.31</v>
      </c>
    </row>
    <row r="3881" spans="1:7" s="352" customFormat="1" ht="25.5" x14ac:dyDescent="0.2">
      <c r="A3881" s="378" t="s">
        <v>6851</v>
      </c>
      <c r="B3881" s="379"/>
      <c r="C3881" s="378" t="s">
        <v>2519</v>
      </c>
      <c r="D3881" s="381" t="s">
        <v>55</v>
      </c>
      <c r="E3881" s="383">
        <v>776.76</v>
      </c>
      <c r="F3881" s="383">
        <v>352.44</v>
      </c>
      <c r="G3881" s="383">
        <v>1129.2</v>
      </c>
    </row>
    <row r="3882" spans="1:7" s="352" customFormat="1" ht="25.5" x14ac:dyDescent="0.2">
      <c r="A3882" s="378" t="s">
        <v>6852</v>
      </c>
      <c r="B3882" s="379"/>
      <c r="C3882" s="378" t="s">
        <v>2520</v>
      </c>
      <c r="D3882" s="381" t="s">
        <v>55</v>
      </c>
      <c r="E3882" s="383">
        <v>887.84</v>
      </c>
      <c r="F3882" s="383">
        <v>375.77</v>
      </c>
      <c r="G3882" s="383">
        <v>1263.6099999999999</v>
      </c>
    </row>
    <row r="3883" spans="1:7" s="352" customFormat="1" ht="25.5" x14ac:dyDescent="0.2">
      <c r="A3883" s="378" t="s">
        <v>6853</v>
      </c>
      <c r="B3883" s="379"/>
      <c r="C3883" s="378" t="s">
        <v>2521</v>
      </c>
      <c r="D3883" s="381" t="s">
        <v>55</v>
      </c>
      <c r="E3883" s="383">
        <v>1081.29</v>
      </c>
      <c r="F3883" s="383">
        <v>422.45</v>
      </c>
      <c r="G3883" s="383">
        <v>1503.74</v>
      </c>
    </row>
    <row r="3884" spans="1:7" s="352" customFormat="1" ht="25.5" x14ac:dyDescent="0.2">
      <c r="A3884" s="378" t="s">
        <v>6854</v>
      </c>
      <c r="B3884" s="379"/>
      <c r="C3884" s="378" t="s">
        <v>2522</v>
      </c>
      <c r="D3884" s="381" t="s">
        <v>55</v>
      </c>
      <c r="E3884" s="383">
        <v>1388.7</v>
      </c>
      <c r="F3884" s="383">
        <v>445.8</v>
      </c>
      <c r="G3884" s="383">
        <v>1834.5</v>
      </c>
    </row>
    <row r="3885" spans="1:7" s="352" customFormat="1" x14ac:dyDescent="0.2">
      <c r="A3885" s="378" t="s">
        <v>6855</v>
      </c>
      <c r="B3885" s="379"/>
      <c r="C3885" s="378" t="s">
        <v>2523</v>
      </c>
      <c r="D3885" s="381" t="s">
        <v>189</v>
      </c>
      <c r="E3885" s="383">
        <v>13.62</v>
      </c>
      <c r="F3885" s="383">
        <v>19.29</v>
      </c>
      <c r="G3885" s="383">
        <v>32.909999999999997</v>
      </c>
    </row>
    <row r="3886" spans="1:7" s="352" customFormat="1" x14ac:dyDescent="0.2">
      <c r="A3886" s="388" t="s">
        <v>6856</v>
      </c>
      <c r="B3886" s="388" t="s">
        <v>7881</v>
      </c>
      <c r="C3886" s="389"/>
      <c r="D3886" s="390"/>
      <c r="E3886" s="391"/>
      <c r="F3886" s="391"/>
      <c r="G3886" s="391"/>
    </row>
    <row r="3887" spans="1:7" s="352" customFormat="1" x14ac:dyDescent="0.2">
      <c r="A3887" s="369" t="s">
        <v>6857</v>
      </c>
      <c r="B3887" s="369" t="s">
        <v>2524</v>
      </c>
      <c r="C3887" s="370"/>
      <c r="D3887" s="392"/>
      <c r="E3887" s="393"/>
      <c r="F3887" s="393"/>
      <c r="G3887" s="393"/>
    </row>
    <row r="3888" spans="1:7" s="352" customFormat="1" ht="25.5" x14ac:dyDescent="0.2">
      <c r="A3888" s="378" t="s">
        <v>6858</v>
      </c>
      <c r="B3888" s="379"/>
      <c r="C3888" s="378" t="s">
        <v>2525</v>
      </c>
      <c r="D3888" s="381" t="s">
        <v>6</v>
      </c>
      <c r="E3888" s="383">
        <v>3294.93</v>
      </c>
      <c r="F3888" s="383">
        <v>16.600000000000001</v>
      </c>
      <c r="G3888" s="383">
        <v>3311.53</v>
      </c>
    </row>
    <row r="3889" spans="1:7" s="352" customFormat="1" x14ac:dyDescent="0.2">
      <c r="A3889" s="378" t="s">
        <v>6859</v>
      </c>
      <c r="B3889" s="379"/>
      <c r="C3889" s="378" t="s">
        <v>2526</v>
      </c>
      <c r="D3889" s="381" t="s">
        <v>46</v>
      </c>
      <c r="E3889" s="383">
        <v>1288.04</v>
      </c>
      <c r="F3889" s="383">
        <v>0</v>
      </c>
      <c r="G3889" s="383">
        <v>1288.04</v>
      </c>
    </row>
    <row r="3890" spans="1:7" s="352" customFormat="1" ht="25.5" x14ac:dyDescent="0.2">
      <c r="A3890" s="378" t="s">
        <v>6860</v>
      </c>
      <c r="B3890" s="379"/>
      <c r="C3890" s="378" t="s">
        <v>2527</v>
      </c>
      <c r="D3890" s="381" t="s">
        <v>46</v>
      </c>
      <c r="E3890" s="383">
        <v>1465.64</v>
      </c>
      <c r="F3890" s="383">
        <v>0</v>
      </c>
      <c r="G3890" s="383">
        <v>1465.64</v>
      </c>
    </row>
    <row r="3891" spans="1:7" s="352" customFormat="1" x14ac:dyDescent="0.2">
      <c r="A3891" s="384" t="s">
        <v>6861</v>
      </c>
      <c r="B3891" s="385" t="s">
        <v>6862</v>
      </c>
      <c r="C3891" s="384"/>
      <c r="D3891" s="386"/>
      <c r="E3891" s="387"/>
      <c r="F3891" s="387"/>
      <c r="G3891" s="387"/>
    </row>
    <row r="3892" spans="1:7" s="352" customFormat="1" ht="25.5" x14ac:dyDescent="0.2">
      <c r="A3892" s="378" t="s">
        <v>6863</v>
      </c>
      <c r="B3892" s="379"/>
      <c r="C3892" s="378" t="s">
        <v>2528</v>
      </c>
      <c r="D3892" s="381" t="s">
        <v>28</v>
      </c>
      <c r="E3892" s="383">
        <v>6111.86</v>
      </c>
      <c r="F3892" s="383">
        <v>0</v>
      </c>
      <c r="G3892" s="383">
        <v>6111.86</v>
      </c>
    </row>
    <row r="3893" spans="1:7" s="352" customFormat="1" ht="25.5" x14ac:dyDescent="0.2">
      <c r="A3893" s="378" t="s">
        <v>6864</v>
      </c>
      <c r="B3893" s="379"/>
      <c r="C3893" s="378" t="s">
        <v>2529</v>
      </c>
      <c r="D3893" s="381" t="s">
        <v>28</v>
      </c>
      <c r="E3893" s="383">
        <v>6217.95</v>
      </c>
      <c r="F3893" s="383">
        <v>0</v>
      </c>
      <c r="G3893" s="383">
        <v>6217.95</v>
      </c>
    </row>
    <row r="3894" spans="1:7" s="352" customFormat="1" ht="25.5" x14ac:dyDescent="0.2">
      <c r="A3894" s="378" t="s">
        <v>6865</v>
      </c>
      <c r="B3894" s="379"/>
      <c r="C3894" s="378" t="s">
        <v>2530</v>
      </c>
      <c r="D3894" s="381" t="s">
        <v>28</v>
      </c>
      <c r="E3894" s="383">
        <v>3174.01</v>
      </c>
      <c r="F3894" s="383">
        <v>0</v>
      </c>
      <c r="G3894" s="383">
        <v>3174.01</v>
      </c>
    </row>
    <row r="3895" spans="1:7" s="352" customFormat="1" x14ac:dyDescent="0.2">
      <c r="A3895" s="388" t="s">
        <v>6866</v>
      </c>
      <c r="B3895" s="388" t="s">
        <v>7882</v>
      </c>
      <c r="C3895" s="389"/>
      <c r="D3895" s="390"/>
      <c r="E3895" s="391"/>
      <c r="F3895" s="391"/>
      <c r="G3895" s="391"/>
    </row>
    <row r="3896" spans="1:7" x14ac:dyDescent="0.2">
      <c r="A3896" s="369" t="s">
        <v>6867</v>
      </c>
      <c r="B3896" s="369" t="s">
        <v>2531</v>
      </c>
      <c r="C3896" s="370"/>
      <c r="D3896" s="392"/>
      <c r="E3896" s="393"/>
      <c r="F3896" s="393"/>
      <c r="G3896" s="393"/>
    </row>
    <row r="3897" spans="1:7" s="352" customFormat="1" x14ac:dyDescent="0.2">
      <c r="A3897" s="378" t="s">
        <v>6868</v>
      </c>
      <c r="B3897" s="379"/>
      <c r="C3897" s="378" t="s">
        <v>2532</v>
      </c>
      <c r="D3897" s="381" t="s">
        <v>28</v>
      </c>
      <c r="E3897" s="383">
        <v>1645.49</v>
      </c>
      <c r="F3897" s="383">
        <v>0</v>
      </c>
      <c r="G3897" s="383">
        <v>1645.49</v>
      </c>
    </row>
    <row r="3898" spans="1:7" s="352" customFormat="1" x14ac:dyDescent="0.2">
      <c r="A3898" s="384" t="s">
        <v>6869</v>
      </c>
      <c r="B3898" s="385" t="s">
        <v>2533</v>
      </c>
      <c r="C3898" s="384"/>
      <c r="D3898" s="386"/>
      <c r="E3898" s="387"/>
      <c r="F3898" s="387"/>
      <c r="G3898" s="387"/>
    </row>
    <row r="3899" spans="1:7" s="352" customFormat="1" x14ac:dyDescent="0.2">
      <c r="A3899" s="378" t="s">
        <v>6870</v>
      </c>
      <c r="B3899" s="379"/>
      <c r="C3899" s="378" t="s">
        <v>2534</v>
      </c>
      <c r="D3899" s="381" t="s">
        <v>28</v>
      </c>
      <c r="E3899" s="383">
        <v>2336.0300000000002</v>
      </c>
      <c r="F3899" s="383">
        <v>0</v>
      </c>
      <c r="G3899" s="383">
        <v>2336.0300000000002</v>
      </c>
    </row>
    <row r="3900" spans="1:7" s="352" customFormat="1" x14ac:dyDescent="0.2">
      <c r="A3900" s="388" t="s">
        <v>6871</v>
      </c>
      <c r="B3900" s="388" t="s">
        <v>6872</v>
      </c>
      <c r="C3900" s="389"/>
      <c r="D3900" s="390"/>
      <c r="E3900" s="391"/>
      <c r="F3900" s="391"/>
      <c r="G3900" s="391"/>
    </row>
    <row r="3901" spans="1:7" s="352" customFormat="1" x14ac:dyDescent="0.2">
      <c r="A3901" s="369" t="s">
        <v>6873</v>
      </c>
      <c r="B3901" s="369" t="s">
        <v>2535</v>
      </c>
      <c r="C3901" s="370"/>
      <c r="D3901" s="392"/>
      <c r="E3901" s="393"/>
      <c r="F3901" s="393"/>
      <c r="G3901" s="393"/>
    </row>
    <row r="3902" spans="1:7" s="352" customFormat="1" ht="25.5" x14ac:dyDescent="0.2">
      <c r="A3902" s="378" t="s">
        <v>6874</v>
      </c>
      <c r="B3902" s="379"/>
      <c r="C3902" s="378" t="s">
        <v>2536</v>
      </c>
      <c r="D3902" s="381" t="s">
        <v>6</v>
      </c>
      <c r="E3902" s="383">
        <v>1008.56</v>
      </c>
      <c r="F3902" s="383">
        <v>9.9600000000000009</v>
      </c>
      <c r="G3902" s="383">
        <v>1018.52</v>
      </c>
    </row>
    <row r="3903" spans="1:7" ht="25.5" x14ac:dyDescent="0.2">
      <c r="A3903" s="378" t="s">
        <v>6875</v>
      </c>
      <c r="B3903" s="379"/>
      <c r="C3903" s="378" t="s">
        <v>2537</v>
      </c>
      <c r="D3903" s="381" t="s">
        <v>6</v>
      </c>
      <c r="E3903" s="383">
        <v>6895.18</v>
      </c>
      <c r="F3903" s="383">
        <v>0</v>
      </c>
      <c r="G3903" s="383">
        <v>6895.18</v>
      </c>
    </row>
    <row r="3904" spans="1:7" s="352" customFormat="1" x14ac:dyDescent="0.2">
      <c r="A3904" s="378" t="s">
        <v>6876</v>
      </c>
      <c r="B3904" s="379"/>
      <c r="C3904" s="378" t="s">
        <v>2538</v>
      </c>
      <c r="D3904" s="381" t="s">
        <v>55</v>
      </c>
      <c r="E3904" s="383">
        <v>148.21</v>
      </c>
      <c r="F3904" s="383">
        <v>33.18</v>
      </c>
      <c r="G3904" s="383">
        <v>181.39</v>
      </c>
    </row>
    <row r="3905" spans="1:7" s="352" customFormat="1" ht="25.5" x14ac:dyDescent="0.2">
      <c r="A3905" s="378" t="s">
        <v>6877</v>
      </c>
      <c r="B3905" s="379"/>
      <c r="C3905" s="378" t="s">
        <v>6878</v>
      </c>
      <c r="D3905" s="381" t="s">
        <v>55</v>
      </c>
      <c r="E3905" s="383">
        <v>2616.67</v>
      </c>
      <c r="F3905" s="383">
        <v>0</v>
      </c>
      <c r="G3905" s="383">
        <v>2616.67</v>
      </c>
    </row>
    <row r="3906" spans="1:7" s="352" customFormat="1" ht="38.25" x14ac:dyDescent="0.2">
      <c r="A3906" s="378" t="s">
        <v>6879</v>
      </c>
      <c r="B3906" s="379"/>
      <c r="C3906" s="378" t="s">
        <v>6880</v>
      </c>
      <c r="D3906" s="381" t="s">
        <v>55</v>
      </c>
      <c r="E3906" s="383">
        <v>3549.9</v>
      </c>
      <c r="F3906" s="383">
        <v>0</v>
      </c>
      <c r="G3906" s="383">
        <v>3549.9</v>
      </c>
    </row>
    <row r="3907" spans="1:7" s="352" customFormat="1" ht="25.5" x14ac:dyDescent="0.2">
      <c r="A3907" s="378" t="s">
        <v>6881</v>
      </c>
      <c r="B3907" s="379"/>
      <c r="C3907" s="378" t="s">
        <v>8367</v>
      </c>
      <c r="D3907" s="381" t="s">
        <v>55</v>
      </c>
      <c r="E3907" s="383">
        <v>1091.5</v>
      </c>
      <c r="F3907" s="383">
        <v>82.96</v>
      </c>
      <c r="G3907" s="383">
        <v>1174.46</v>
      </c>
    </row>
    <row r="3908" spans="1:7" s="352" customFormat="1" ht="25.5" x14ac:dyDescent="0.2">
      <c r="A3908" s="378" t="s">
        <v>6882</v>
      </c>
      <c r="B3908" s="379"/>
      <c r="C3908" s="378" t="s">
        <v>2539</v>
      </c>
      <c r="D3908" s="381" t="s">
        <v>6</v>
      </c>
      <c r="E3908" s="383">
        <v>2329.92</v>
      </c>
      <c r="F3908" s="383">
        <v>9.9600000000000009</v>
      </c>
      <c r="G3908" s="383">
        <v>2339.88</v>
      </c>
    </row>
    <row r="3909" spans="1:7" s="352" customFormat="1" ht="38.25" x14ac:dyDescent="0.2">
      <c r="A3909" s="378" t="s">
        <v>6883</v>
      </c>
      <c r="B3909" s="379"/>
      <c r="C3909" s="378" t="s">
        <v>6884</v>
      </c>
      <c r="D3909" s="381" t="s">
        <v>55</v>
      </c>
      <c r="E3909" s="383">
        <v>2379.83</v>
      </c>
      <c r="F3909" s="383">
        <v>453.04</v>
      </c>
      <c r="G3909" s="383">
        <v>2832.87</v>
      </c>
    </row>
    <row r="3910" spans="1:7" s="352" customFormat="1" x14ac:dyDescent="0.2">
      <c r="A3910" s="384" t="s">
        <v>6885</v>
      </c>
      <c r="B3910" s="385" t="s">
        <v>2540</v>
      </c>
      <c r="C3910" s="384"/>
      <c r="D3910" s="386"/>
      <c r="E3910" s="387"/>
      <c r="F3910" s="387"/>
      <c r="G3910" s="387"/>
    </row>
    <row r="3911" spans="1:7" s="352" customFormat="1" ht="25.5" x14ac:dyDescent="0.2">
      <c r="A3911" s="378" t="s">
        <v>6886</v>
      </c>
      <c r="B3911" s="379"/>
      <c r="C3911" s="378" t="s">
        <v>6887</v>
      </c>
      <c r="D3911" s="381" t="s">
        <v>6</v>
      </c>
      <c r="E3911" s="383">
        <v>755.32</v>
      </c>
      <c r="F3911" s="383">
        <v>135.58000000000001</v>
      </c>
      <c r="G3911" s="383">
        <v>890.9</v>
      </c>
    </row>
    <row r="3912" spans="1:7" s="352" customFormat="1" ht="38.25" x14ac:dyDescent="0.2">
      <c r="A3912" s="378" t="s">
        <v>6888</v>
      </c>
      <c r="B3912" s="379"/>
      <c r="C3912" s="378" t="s">
        <v>6889</v>
      </c>
      <c r="D3912" s="381" t="s">
        <v>6</v>
      </c>
      <c r="E3912" s="383">
        <v>3127.07</v>
      </c>
      <c r="F3912" s="383">
        <v>135.58000000000001</v>
      </c>
      <c r="G3912" s="383">
        <v>3262.65</v>
      </c>
    </row>
    <row r="3913" spans="1:7" s="352" customFormat="1" ht="51" x14ac:dyDescent="0.2">
      <c r="A3913" s="378" t="s">
        <v>6890</v>
      </c>
      <c r="B3913" s="379"/>
      <c r="C3913" s="378" t="s">
        <v>6891</v>
      </c>
      <c r="D3913" s="381" t="s">
        <v>6</v>
      </c>
      <c r="E3913" s="383">
        <v>2925.67</v>
      </c>
      <c r="F3913" s="383">
        <v>738.72</v>
      </c>
      <c r="G3913" s="383">
        <v>3664.39</v>
      </c>
    </row>
    <row r="3914" spans="1:7" s="352" customFormat="1" x14ac:dyDescent="0.2">
      <c r="A3914" s="378" t="s">
        <v>6892</v>
      </c>
      <c r="B3914" s="379"/>
      <c r="C3914" s="378" t="s">
        <v>6893</v>
      </c>
      <c r="D3914" s="381" t="s">
        <v>6</v>
      </c>
      <c r="E3914" s="383">
        <v>6080.04</v>
      </c>
      <c r="F3914" s="383">
        <v>29.92</v>
      </c>
      <c r="G3914" s="383">
        <v>6109.96</v>
      </c>
    </row>
    <row r="3915" spans="1:7" s="352" customFormat="1" ht="25.5" x14ac:dyDescent="0.2">
      <c r="A3915" s="378" t="s">
        <v>6894</v>
      </c>
      <c r="B3915" s="379"/>
      <c r="C3915" s="378" t="s">
        <v>2541</v>
      </c>
      <c r="D3915" s="381" t="s">
        <v>6</v>
      </c>
      <c r="E3915" s="383">
        <v>587.76</v>
      </c>
      <c r="F3915" s="383">
        <v>230.85</v>
      </c>
      <c r="G3915" s="383">
        <v>818.61</v>
      </c>
    </row>
    <row r="3916" spans="1:7" s="352" customFormat="1" ht="25.5" x14ac:dyDescent="0.2">
      <c r="A3916" s="378" t="s">
        <v>6895</v>
      </c>
      <c r="B3916" s="379"/>
      <c r="C3916" s="378" t="s">
        <v>2542</v>
      </c>
      <c r="D3916" s="381" t="s">
        <v>6</v>
      </c>
      <c r="E3916" s="383">
        <v>1027.24</v>
      </c>
      <c r="F3916" s="383">
        <v>230.85</v>
      </c>
      <c r="G3916" s="383">
        <v>1258.0899999999999</v>
      </c>
    </row>
    <row r="3917" spans="1:7" s="352" customFormat="1" ht="25.5" x14ac:dyDescent="0.2">
      <c r="A3917" s="378" t="s">
        <v>6896</v>
      </c>
      <c r="B3917" s="379"/>
      <c r="C3917" s="378" t="s">
        <v>2543</v>
      </c>
      <c r="D3917" s="381" t="s">
        <v>6</v>
      </c>
      <c r="E3917" s="383">
        <v>924.88</v>
      </c>
      <c r="F3917" s="383">
        <v>230.85</v>
      </c>
      <c r="G3917" s="383">
        <v>1155.73</v>
      </c>
    </row>
    <row r="3918" spans="1:7" s="352" customFormat="1" ht="25.5" x14ac:dyDescent="0.2">
      <c r="A3918" s="378" t="s">
        <v>6897</v>
      </c>
      <c r="B3918" s="379"/>
      <c r="C3918" s="378" t="s">
        <v>6898</v>
      </c>
      <c r="D3918" s="381" t="s">
        <v>6</v>
      </c>
      <c r="E3918" s="383">
        <v>1934.63</v>
      </c>
      <c r="F3918" s="383">
        <v>461.7</v>
      </c>
      <c r="G3918" s="383">
        <v>2396.33</v>
      </c>
    </row>
    <row r="3919" spans="1:7" s="352" customFormat="1" ht="25.5" x14ac:dyDescent="0.2">
      <c r="A3919" s="378" t="s">
        <v>6899</v>
      </c>
      <c r="B3919" s="379"/>
      <c r="C3919" s="378" t="s">
        <v>6900</v>
      </c>
      <c r="D3919" s="381" t="s">
        <v>6</v>
      </c>
      <c r="E3919" s="383">
        <v>702.45</v>
      </c>
      <c r="F3919" s="383">
        <v>7.36</v>
      </c>
      <c r="G3919" s="383">
        <v>709.81</v>
      </c>
    </row>
    <row r="3920" spans="1:7" s="352" customFormat="1" ht="25.5" x14ac:dyDescent="0.2">
      <c r="A3920" s="378" t="s">
        <v>6901</v>
      </c>
      <c r="B3920" s="379"/>
      <c r="C3920" s="378" t="s">
        <v>6902</v>
      </c>
      <c r="D3920" s="381" t="s">
        <v>6</v>
      </c>
      <c r="E3920" s="383">
        <v>8.0500000000000007</v>
      </c>
      <c r="F3920" s="383">
        <v>16.600000000000001</v>
      </c>
      <c r="G3920" s="383">
        <v>24.65</v>
      </c>
    </row>
    <row r="3921" spans="1:7" s="397" customFormat="1" ht="25.5" x14ac:dyDescent="0.2">
      <c r="A3921" s="378" t="s">
        <v>8519</v>
      </c>
      <c r="B3921" s="379"/>
      <c r="C3921" s="378" t="s">
        <v>8520</v>
      </c>
      <c r="D3921" s="381" t="s">
        <v>6</v>
      </c>
      <c r="E3921" s="383">
        <v>608.41999999999996</v>
      </c>
      <c r="F3921" s="383">
        <v>132.72</v>
      </c>
      <c r="G3921" s="383">
        <v>741.14</v>
      </c>
    </row>
    <row r="3922" spans="1:7" s="352" customFormat="1" ht="25.5" x14ac:dyDescent="0.2">
      <c r="A3922" s="378" t="s">
        <v>6903</v>
      </c>
      <c r="B3922" s="379"/>
      <c r="C3922" s="378" t="s">
        <v>6904</v>
      </c>
      <c r="D3922" s="381" t="s">
        <v>6</v>
      </c>
      <c r="E3922" s="383">
        <v>216.73</v>
      </c>
      <c r="F3922" s="383">
        <v>33.18</v>
      </c>
      <c r="G3922" s="383">
        <v>249.91</v>
      </c>
    </row>
    <row r="3923" spans="1:7" s="352" customFormat="1" ht="25.5" x14ac:dyDescent="0.2">
      <c r="A3923" s="378" t="s">
        <v>6905</v>
      </c>
      <c r="B3923" s="379"/>
      <c r="C3923" s="378" t="s">
        <v>6906</v>
      </c>
      <c r="D3923" s="381" t="s">
        <v>6</v>
      </c>
      <c r="E3923" s="383">
        <v>419.32</v>
      </c>
      <c r="F3923" s="383">
        <v>9.9600000000000009</v>
      </c>
      <c r="G3923" s="383">
        <v>429.28</v>
      </c>
    </row>
    <row r="3924" spans="1:7" s="352" customFormat="1" ht="25.5" x14ac:dyDescent="0.2">
      <c r="A3924" s="378" t="s">
        <v>6907</v>
      </c>
      <c r="B3924" s="379"/>
      <c r="C3924" s="378" t="s">
        <v>2544</v>
      </c>
      <c r="D3924" s="381" t="s">
        <v>6</v>
      </c>
      <c r="E3924" s="383">
        <v>9065.11</v>
      </c>
      <c r="F3924" s="383">
        <v>135.58000000000001</v>
      </c>
      <c r="G3924" s="383">
        <v>9200.69</v>
      </c>
    </row>
    <row r="3925" spans="1:7" s="352" customFormat="1" x14ac:dyDescent="0.2">
      <c r="A3925" s="378" t="s">
        <v>6908</v>
      </c>
      <c r="B3925" s="379"/>
      <c r="C3925" s="378" t="s">
        <v>6909</v>
      </c>
      <c r="D3925" s="381" t="s">
        <v>6</v>
      </c>
      <c r="E3925" s="383">
        <v>992.36</v>
      </c>
      <c r="F3925" s="383">
        <v>2.4500000000000002</v>
      </c>
      <c r="G3925" s="383">
        <v>994.81</v>
      </c>
    </row>
    <row r="3926" spans="1:7" s="352" customFormat="1" ht="25.5" x14ac:dyDescent="0.2">
      <c r="A3926" s="378" t="s">
        <v>6910</v>
      </c>
      <c r="B3926" s="379"/>
      <c r="C3926" s="378" t="s">
        <v>7883</v>
      </c>
      <c r="D3926" s="381" t="s">
        <v>55</v>
      </c>
      <c r="E3926" s="383">
        <v>7550.76</v>
      </c>
      <c r="F3926" s="383">
        <v>175.34</v>
      </c>
      <c r="G3926" s="383">
        <v>7726.1</v>
      </c>
    </row>
    <row r="3927" spans="1:7" s="352" customFormat="1" ht="25.5" x14ac:dyDescent="0.2">
      <c r="A3927" s="378" t="s">
        <v>6911</v>
      </c>
      <c r="B3927" s="379"/>
      <c r="C3927" s="378" t="s">
        <v>7884</v>
      </c>
      <c r="D3927" s="381" t="s">
        <v>55</v>
      </c>
      <c r="E3927" s="383">
        <v>11004.7</v>
      </c>
      <c r="F3927" s="383">
        <v>175.34</v>
      </c>
      <c r="G3927" s="383">
        <v>11180.04</v>
      </c>
    </row>
    <row r="3928" spans="1:7" ht="38.25" x14ac:dyDescent="0.2">
      <c r="A3928" s="378" t="s">
        <v>6912</v>
      </c>
      <c r="B3928" s="379"/>
      <c r="C3928" s="378" t="s">
        <v>6913</v>
      </c>
      <c r="D3928" s="381" t="s">
        <v>6</v>
      </c>
      <c r="E3928" s="383">
        <v>1105.7</v>
      </c>
      <c r="F3928" s="383">
        <v>116.89</v>
      </c>
      <c r="G3928" s="383">
        <v>1222.5899999999999</v>
      </c>
    </row>
    <row r="3929" spans="1:7" s="352" customFormat="1" ht="51" x14ac:dyDescent="0.2">
      <c r="A3929" s="378" t="s">
        <v>6914</v>
      </c>
      <c r="B3929" s="379"/>
      <c r="C3929" s="378" t="s">
        <v>6915</v>
      </c>
      <c r="D3929" s="381" t="s">
        <v>6</v>
      </c>
      <c r="E3929" s="383">
        <v>1397.03</v>
      </c>
      <c r="F3929" s="383">
        <v>175.34</v>
      </c>
      <c r="G3929" s="383">
        <v>1572.37</v>
      </c>
    </row>
    <row r="3930" spans="1:7" s="352" customFormat="1" ht="51" x14ac:dyDescent="0.2">
      <c r="A3930" s="378" t="s">
        <v>6916</v>
      </c>
      <c r="B3930" s="379"/>
      <c r="C3930" s="378" t="s">
        <v>6917</v>
      </c>
      <c r="D3930" s="381" t="s">
        <v>6</v>
      </c>
      <c r="E3930" s="383">
        <v>3417.03</v>
      </c>
      <c r="F3930" s="383">
        <v>230.85</v>
      </c>
      <c r="G3930" s="383">
        <v>3647.88</v>
      </c>
    </row>
    <row r="3931" spans="1:7" s="352" customFormat="1" x14ac:dyDescent="0.2">
      <c r="A3931" s="384" t="s">
        <v>6918</v>
      </c>
      <c r="B3931" s="385" t="s">
        <v>6919</v>
      </c>
      <c r="C3931" s="384"/>
      <c r="D3931" s="386"/>
      <c r="E3931" s="387"/>
      <c r="F3931" s="387"/>
      <c r="G3931" s="387"/>
    </row>
    <row r="3932" spans="1:7" s="352" customFormat="1" x14ac:dyDescent="0.2">
      <c r="A3932" s="378" t="s">
        <v>6920</v>
      </c>
      <c r="B3932" s="379"/>
      <c r="C3932" s="378" t="s">
        <v>2545</v>
      </c>
      <c r="D3932" s="381" t="s">
        <v>6</v>
      </c>
      <c r="E3932" s="383">
        <v>15.18</v>
      </c>
      <c r="F3932" s="383">
        <v>9.23</v>
      </c>
      <c r="G3932" s="383">
        <v>24.41</v>
      </c>
    </row>
    <row r="3933" spans="1:7" s="352" customFormat="1" x14ac:dyDescent="0.2">
      <c r="A3933" s="378" t="s">
        <v>6921</v>
      </c>
      <c r="B3933" s="379"/>
      <c r="C3933" s="378" t="s">
        <v>2546</v>
      </c>
      <c r="D3933" s="381" t="s">
        <v>6</v>
      </c>
      <c r="E3933" s="383">
        <v>22.43</v>
      </c>
      <c r="F3933" s="383">
        <v>9.23</v>
      </c>
      <c r="G3933" s="383">
        <v>31.66</v>
      </c>
    </row>
    <row r="3934" spans="1:7" s="352" customFormat="1" ht="25.5" x14ac:dyDescent="0.2">
      <c r="A3934" s="378" t="s">
        <v>6922</v>
      </c>
      <c r="B3934" s="379"/>
      <c r="C3934" s="378" t="s">
        <v>2547</v>
      </c>
      <c r="D3934" s="381" t="s">
        <v>6</v>
      </c>
      <c r="E3934" s="383">
        <v>32.47</v>
      </c>
      <c r="F3934" s="383">
        <v>38.049999999999997</v>
      </c>
      <c r="G3934" s="383">
        <v>70.52</v>
      </c>
    </row>
    <row r="3935" spans="1:7" s="352" customFormat="1" x14ac:dyDescent="0.2">
      <c r="A3935" s="378" t="s">
        <v>6923</v>
      </c>
      <c r="B3935" s="379"/>
      <c r="C3935" s="378" t="s">
        <v>6924</v>
      </c>
      <c r="D3935" s="381" t="s">
        <v>6</v>
      </c>
      <c r="E3935" s="383">
        <v>0</v>
      </c>
      <c r="F3935" s="383">
        <v>135.58000000000001</v>
      </c>
      <c r="G3935" s="383">
        <v>135.58000000000001</v>
      </c>
    </row>
    <row r="3936" spans="1:7" x14ac:dyDescent="0.2">
      <c r="A3936" s="378" t="s">
        <v>6925</v>
      </c>
      <c r="B3936" s="379"/>
      <c r="C3936" s="378" t="s">
        <v>6926</v>
      </c>
      <c r="D3936" s="381" t="s">
        <v>6</v>
      </c>
      <c r="E3936" s="383">
        <v>0</v>
      </c>
      <c r="F3936" s="383">
        <v>135.58000000000001</v>
      </c>
      <c r="G3936" s="383">
        <v>135.58000000000001</v>
      </c>
    </row>
    <row r="3937" spans="1:7" ht="38.25" x14ac:dyDescent="0.2">
      <c r="A3937" s="378" t="s">
        <v>6927</v>
      </c>
      <c r="B3937" s="379"/>
      <c r="C3937" s="378" t="s">
        <v>6928</v>
      </c>
      <c r="D3937" s="381" t="s">
        <v>6</v>
      </c>
      <c r="E3937" s="383">
        <v>7779</v>
      </c>
      <c r="F3937" s="383">
        <v>12.28</v>
      </c>
      <c r="G3937" s="383">
        <v>7791.28</v>
      </c>
    </row>
    <row r="3938" spans="1:7" s="352" customFormat="1" ht="25.5" x14ac:dyDescent="0.2">
      <c r="A3938" s="378" t="s">
        <v>6929</v>
      </c>
      <c r="B3938" s="379"/>
      <c r="C3938" s="378" t="s">
        <v>6930</v>
      </c>
      <c r="D3938" s="381" t="s">
        <v>6</v>
      </c>
      <c r="E3938" s="383">
        <v>2927.77</v>
      </c>
      <c r="F3938" s="383">
        <v>12.28</v>
      </c>
      <c r="G3938" s="383">
        <v>2940.05</v>
      </c>
    </row>
    <row r="3939" spans="1:7" s="352" customFormat="1" x14ac:dyDescent="0.2">
      <c r="A3939" s="388" t="s">
        <v>6931</v>
      </c>
      <c r="B3939" s="388" t="s">
        <v>7885</v>
      </c>
      <c r="C3939" s="389"/>
      <c r="D3939" s="390"/>
      <c r="E3939" s="391"/>
      <c r="F3939" s="391"/>
      <c r="G3939" s="391"/>
    </row>
    <row r="3940" spans="1:7" s="352" customFormat="1" x14ac:dyDescent="0.2">
      <c r="A3940" s="369" t="s">
        <v>6932</v>
      </c>
      <c r="B3940" s="369" t="s">
        <v>2548</v>
      </c>
      <c r="C3940" s="370"/>
      <c r="D3940" s="392"/>
      <c r="E3940" s="393"/>
      <c r="F3940" s="393"/>
      <c r="G3940" s="393"/>
    </row>
    <row r="3941" spans="1:7" ht="25.5" x14ac:dyDescent="0.2">
      <c r="A3941" s="378" t="s">
        <v>6933</v>
      </c>
      <c r="B3941" s="379"/>
      <c r="C3941" s="378" t="s">
        <v>2549</v>
      </c>
      <c r="D3941" s="381" t="s">
        <v>6</v>
      </c>
      <c r="E3941" s="383">
        <v>1032.1600000000001</v>
      </c>
      <c r="F3941" s="383">
        <v>59.84</v>
      </c>
      <c r="G3941" s="383">
        <v>1092</v>
      </c>
    </row>
    <row r="3942" spans="1:7" s="352" customFormat="1" ht="25.5" x14ac:dyDescent="0.2">
      <c r="A3942" s="378" t="s">
        <v>6934</v>
      </c>
      <c r="B3942" s="379"/>
      <c r="C3942" s="378" t="s">
        <v>2550</v>
      </c>
      <c r="D3942" s="381" t="s">
        <v>28</v>
      </c>
      <c r="E3942" s="383">
        <v>535.48</v>
      </c>
      <c r="F3942" s="383">
        <v>6.75</v>
      </c>
      <c r="G3942" s="383">
        <v>542.23</v>
      </c>
    </row>
    <row r="3943" spans="1:7" s="352" customFormat="1" ht="25.5" x14ac:dyDescent="0.2">
      <c r="A3943" s="378" t="s">
        <v>6935</v>
      </c>
      <c r="B3943" s="379"/>
      <c r="C3943" s="378" t="s">
        <v>6936</v>
      </c>
      <c r="D3943" s="381" t="s">
        <v>28</v>
      </c>
      <c r="E3943" s="383">
        <v>1250.3599999999999</v>
      </c>
      <c r="F3943" s="383">
        <v>6.75</v>
      </c>
      <c r="G3943" s="383">
        <v>1257.1099999999999</v>
      </c>
    </row>
    <row r="3944" spans="1:7" s="352" customFormat="1" ht="25.5" x14ac:dyDescent="0.2">
      <c r="A3944" s="378" t="s">
        <v>6937</v>
      </c>
      <c r="B3944" s="379"/>
      <c r="C3944" s="378" t="s">
        <v>2551</v>
      </c>
      <c r="D3944" s="381" t="s">
        <v>6</v>
      </c>
      <c r="E3944" s="383">
        <v>728.89</v>
      </c>
      <c r="F3944" s="383">
        <v>3.38</v>
      </c>
      <c r="G3944" s="383">
        <v>732.27</v>
      </c>
    </row>
    <row r="3945" spans="1:7" ht="51" x14ac:dyDescent="0.2">
      <c r="A3945" s="378" t="s">
        <v>6938</v>
      </c>
      <c r="B3945" s="379"/>
      <c r="C3945" s="378" t="s">
        <v>6939</v>
      </c>
      <c r="D3945" s="381" t="s">
        <v>6</v>
      </c>
      <c r="E3945" s="383">
        <v>17517</v>
      </c>
      <c r="F3945" s="383">
        <v>120.02</v>
      </c>
      <c r="G3945" s="383">
        <v>17637.02</v>
      </c>
    </row>
    <row r="3946" spans="1:7" ht="25.5" x14ac:dyDescent="0.2">
      <c r="A3946" s="378" t="s">
        <v>6940</v>
      </c>
      <c r="B3946" s="379"/>
      <c r="C3946" s="378" t="s">
        <v>2552</v>
      </c>
      <c r="D3946" s="381" t="s">
        <v>28</v>
      </c>
      <c r="E3946" s="383">
        <v>1678.81</v>
      </c>
      <c r="F3946" s="383">
        <v>21.72</v>
      </c>
      <c r="G3946" s="383">
        <v>1700.53</v>
      </c>
    </row>
    <row r="3947" spans="1:7" s="352" customFormat="1" ht="38.25" x14ac:dyDescent="0.2">
      <c r="A3947" s="378" t="s">
        <v>6941</v>
      </c>
      <c r="B3947" s="379"/>
      <c r="C3947" s="378" t="s">
        <v>8521</v>
      </c>
      <c r="D3947" s="381" t="s">
        <v>6</v>
      </c>
      <c r="E3947" s="383">
        <v>76510</v>
      </c>
      <c r="F3947" s="383">
        <v>0</v>
      </c>
      <c r="G3947" s="383">
        <v>76510</v>
      </c>
    </row>
    <row r="3948" spans="1:7" ht="38.25" x14ac:dyDescent="0.2">
      <c r="A3948" s="378" t="s">
        <v>6942</v>
      </c>
      <c r="B3948" s="379"/>
      <c r="C3948" s="378" t="s">
        <v>6943</v>
      </c>
      <c r="D3948" s="381" t="s">
        <v>6</v>
      </c>
      <c r="E3948" s="383">
        <v>52205.56</v>
      </c>
      <c r="F3948" s="383">
        <v>194.04</v>
      </c>
      <c r="G3948" s="383">
        <v>52399.6</v>
      </c>
    </row>
    <row r="3949" spans="1:7" s="352" customFormat="1" ht="51" x14ac:dyDescent="0.2">
      <c r="A3949" s="378" t="s">
        <v>6944</v>
      </c>
      <c r="B3949" s="379"/>
      <c r="C3949" s="378" t="s">
        <v>8522</v>
      </c>
      <c r="D3949" s="381" t="s">
        <v>55</v>
      </c>
      <c r="E3949" s="383">
        <v>308075.92</v>
      </c>
      <c r="F3949" s="383">
        <v>0</v>
      </c>
      <c r="G3949" s="383">
        <v>308075.92</v>
      </c>
    </row>
    <row r="3950" spans="1:7" ht="63.75" x14ac:dyDescent="0.2">
      <c r="A3950" s="378" t="s">
        <v>7886</v>
      </c>
      <c r="B3950" s="379"/>
      <c r="C3950" s="378" t="s">
        <v>8523</v>
      </c>
      <c r="D3950" s="381" t="s">
        <v>55</v>
      </c>
      <c r="E3950" s="383">
        <v>4770.84</v>
      </c>
      <c r="F3950" s="383">
        <v>45667.73</v>
      </c>
      <c r="G3950" s="383">
        <v>50438.57</v>
      </c>
    </row>
    <row r="3951" spans="1:7" ht="63.75" x14ac:dyDescent="0.2">
      <c r="A3951" s="378" t="s">
        <v>7887</v>
      </c>
      <c r="B3951" s="379"/>
      <c r="C3951" s="378" t="s">
        <v>8524</v>
      </c>
      <c r="D3951" s="381" t="s">
        <v>55</v>
      </c>
      <c r="E3951" s="383">
        <v>6603.49</v>
      </c>
      <c r="F3951" s="383">
        <v>39482.86</v>
      </c>
      <c r="G3951" s="383">
        <v>46086.35</v>
      </c>
    </row>
    <row r="3952" spans="1:7" s="352" customFormat="1" x14ac:dyDescent="0.2">
      <c r="A3952" s="388" t="s">
        <v>6945</v>
      </c>
      <c r="B3952" s="388" t="s">
        <v>7888</v>
      </c>
      <c r="C3952" s="389"/>
      <c r="D3952" s="390"/>
      <c r="E3952" s="391"/>
      <c r="F3952" s="391"/>
      <c r="G3952" s="391"/>
    </row>
    <row r="3953" spans="1:7" s="352" customFormat="1" x14ac:dyDescent="0.2">
      <c r="A3953" s="369" t="s">
        <v>6946</v>
      </c>
      <c r="B3953" s="369" t="s">
        <v>2553</v>
      </c>
      <c r="C3953" s="370"/>
      <c r="D3953" s="392"/>
      <c r="E3953" s="393"/>
      <c r="F3953" s="393"/>
      <c r="G3953" s="393"/>
    </row>
    <row r="3954" spans="1:7" s="352" customFormat="1" ht="25.5" x14ac:dyDescent="0.2">
      <c r="A3954" s="378" t="s">
        <v>6947</v>
      </c>
      <c r="B3954" s="379"/>
      <c r="C3954" s="378" t="s">
        <v>2554</v>
      </c>
      <c r="D3954" s="381" t="s">
        <v>6</v>
      </c>
      <c r="E3954" s="383">
        <v>731.46</v>
      </c>
      <c r="F3954" s="383">
        <v>202.65</v>
      </c>
      <c r="G3954" s="383">
        <v>934.11</v>
      </c>
    </row>
    <row r="3955" spans="1:7" s="352" customFormat="1" ht="25.5" x14ac:dyDescent="0.2">
      <c r="A3955" s="378" t="s">
        <v>6948</v>
      </c>
      <c r="B3955" s="379"/>
      <c r="C3955" s="378" t="s">
        <v>2555</v>
      </c>
      <c r="D3955" s="381" t="s">
        <v>6</v>
      </c>
      <c r="E3955" s="383">
        <v>818.36</v>
      </c>
      <c r="F3955" s="383">
        <v>202.65</v>
      </c>
      <c r="G3955" s="383">
        <v>1021.01</v>
      </c>
    </row>
    <row r="3956" spans="1:7" s="352" customFormat="1" ht="25.5" x14ac:dyDescent="0.2">
      <c r="A3956" s="378" t="s">
        <v>6949</v>
      </c>
      <c r="B3956" s="379"/>
      <c r="C3956" s="378" t="s">
        <v>2556</v>
      </c>
      <c r="D3956" s="381" t="s">
        <v>6</v>
      </c>
      <c r="E3956" s="383">
        <v>1141.23</v>
      </c>
      <c r="F3956" s="383">
        <v>202.65</v>
      </c>
      <c r="G3956" s="383">
        <v>1343.88</v>
      </c>
    </row>
    <row r="3957" spans="1:7" s="352" customFormat="1" ht="25.5" x14ac:dyDescent="0.2">
      <c r="A3957" s="378" t="s">
        <v>6950</v>
      </c>
      <c r="B3957" s="379"/>
      <c r="C3957" s="378" t="s">
        <v>2557</v>
      </c>
      <c r="D3957" s="381" t="s">
        <v>6</v>
      </c>
      <c r="E3957" s="383">
        <v>1013.19</v>
      </c>
      <c r="F3957" s="383">
        <v>202.65</v>
      </c>
      <c r="G3957" s="383">
        <v>1215.8399999999999</v>
      </c>
    </row>
    <row r="3958" spans="1:7" s="352" customFormat="1" ht="25.5" x14ac:dyDescent="0.2">
      <c r="A3958" s="378" t="s">
        <v>6951</v>
      </c>
      <c r="B3958" s="379"/>
      <c r="C3958" s="378" t="s">
        <v>2558</v>
      </c>
      <c r="D3958" s="381" t="s">
        <v>6</v>
      </c>
      <c r="E3958" s="383">
        <v>1366.36</v>
      </c>
      <c r="F3958" s="383">
        <v>202.65</v>
      </c>
      <c r="G3958" s="383">
        <v>1569.01</v>
      </c>
    </row>
    <row r="3959" spans="1:7" s="352" customFormat="1" ht="25.5" x14ac:dyDescent="0.2">
      <c r="A3959" s="378" t="s">
        <v>6952</v>
      </c>
      <c r="B3959" s="379"/>
      <c r="C3959" s="378" t="s">
        <v>2559</v>
      </c>
      <c r="D3959" s="381" t="s">
        <v>6</v>
      </c>
      <c r="E3959" s="383">
        <v>909.11</v>
      </c>
      <c r="F3959" s="383">
        <v>202.65</v>
      </c>
      <c r="G3959" s="383">
        <v>1111.76</v>
      </c>
    </row>
    <row r="3960" spans="1:7" ht="25.5" x14ac:dyDescent="0.2">
      <c r="A3960" s="378" t="s">
        <v>6953</v>
      </c>
      <c r="B3960" s="379"/>
      <c r="C3960" s="378" t="s">
        <v>2560</v>
      </c>
      <c r="D3960" s="381" t="s">
        <v>6</v>
      </c>
      <c r="E3960" s="383">
        <v>1067.8699999999999</v>
      </c>
      <c r="F3960" s="383">
        <v>202.65</v>
      </c>
      <c r="G3960" s="383">
        <v>1270.52</v>
      </c>
    </row>
    <row r="3961" spans="1:7" s="352" customFormat="1" ht="25.5" x14ac:dyDescent="0.2">
      <c r="A3961" s="378" t="s">
        <v>6954</v>
      </c>
      <c r="B3961" s="379"/>
      <c r="C3961" s="378" t="s">
        <v>2561</v>
      </c>
      <c r="D3961" s="381" t="s">
        <v>6</v>
      </c>
      <c r="E3961" s="383">
        <v>1259.08</v>
      </c>
      <c r="F3961" s="383">
        <v>202.65</v>
      </c>
      <c r="G3961" s="383">
        <v>1461.73</v>
      </c>
    </row>
    <row r="3962" spans="1:7" s="352" customFormat="1" ht="25.5" x14ac:dyDescent="0.2">
      <c r="A3962" s="378" t="s">
        <v>6955</v>
      </c>
      <c r="B3962" s="379"/>
      <c r="C3962" s="378" t="s">
        <v>2562</v>
      </c>
      <c r="D3962" s="381" t="s">
        <v>6</v>
      </c>
      <c r="E3962" s="383">
        <v>1375.93</v>
      </c>
      <c r="F3962" s="383">
        <v>202.65</v>
      </c>
      <c r="G3962" s="383">
        <v>1578.58</v>
      </c>
    </row>
    <row r="3963" spans="1:7" s="352" customFormat="1" ht="25.5" x14ac:dyDescent="0.2">
      <c r="A3963" s="378" t="s">
        <v>6956</v>
      </c>
      <c r="B3963" s="379"/>
      <c r="C3963" s="378" t="s">
        <v>2563</v>
      </c>
      <c r="D3963" s="381" t="s">
        <v>6</v>
      </c>
      <c r="E3963" s="383">
        <v>1656.13</v>
      </c>
      <c r="F3963" s="383">
        <v>202.65</v>
      </c>
      <c r="G3963" s="383">
        <v>1858.78</v>
      </c>
    </row>
    <row r="3964" spans="1:7" s="352" customFormat="1" ht="25.5" x14ac:dyDescent="0.2">
      <c r="A3964" s="378" t="s">
        <v>6957</v>
      </c>
      <c r="B3964" s="379"/>
      <c r="C3964" s="378" t="s">
        <v>2564</v>
      </c>
      <c r="D3964" s="381" t="s">
        <v>6</v>
      </c>
      <c r="E3964" s="383">
        <v>1344.61</v>
      </c>
      <c r="F3964" s="383">
        <v>202.65</v>
      </c>
      <c r="G3964" s="383">
        <v>1547.26</v>
      </c>
    </row>
    <row r="3965" spans="1:7" s="352" customFormat="1" ht="25.5" x14ac:dyDescent="0.2">
      <c r="A3965" s="378" t="s">
        <v>6958</v>
      </c>
      <c r="B3965" s="379"/>
      <c r="C3965" s="378" t="s">
        <v>2565</v>
      </c>
      <c r="D3965" s="381" t="s">
        <v>6</v>
      </c>
      <c r="E3965" s="383">
        <v>1714.22</v>
      </c>
      <c r="F3965" s="383">
        <v>202.65</v>
      </c>
      <c r="G3965" s="383">
        <v>1916.87</v>
      </c>
    </row>
    <row r="3966" spans="1:7" s="352" customFormat="1" ht="25.5" x14ac:dyDescent="0.2">
      <c r="A3966" s="378" t="s">
        <v>6959</v>
      </c>
      <c r="B3966" s="379"/>
      <c r="C3966" s="378" t="s">
        <v>2566</v>
      </c>
      <c r="D3966" s="381" t="s">
        <v>6</v>
      </c>
      <c r="E3966" s="383">
        <v>2021.95</v>
      </c>
      <c r="F3966" s="383">
        <v>202.65</v>
      </c>
      <c r="G3966" s="383">
        <v>2224.6</v>
      </c>
    </row>
    <row r="3967" spans="1:7" s="352" customFormat="1" ht="25.5" x14ac:dyDescent="0.2">
      <c r="A3967" s="378" t="s">
        <v>6960</v>
      </c>
      <c r="B3967" s="379"/>
      <c r="C3967" s="378" t="s">
        <v>2567</v>
      </c>
      <c r="D3967" s="381" t="s">
        <v>6</v>
      </c>
      <c r="E3967" s="383">
        <v>2838.12</v>
      </c>
      <c r="F3967" s="383">
        <v>202.65</v>
      </c>
      <c r="G3967" s="383">
        <v>3040.77</v>
      </c>
    </row>
    <row r="3968" spans="1:7" s="352" customFormat="1" x14ac:dyDescent="0.2">
      <c r="A3968" s="384" t="s">
        <v>6961</v>
      </c>
      <c r="B3968" s="385" t="s">
        <v>2568</v>
      </c>
      <c r="C3968" s="384"/>
      <c r="D3968" s="386"/>
      <c r="E3968" s="387"/>
      <c r="F3968" s="387"/>
      <c r="G3968" s="387"/>
    </row>
    <row r="3969" spans="1:7" s="352" customFormat="1" x14ac:dyDescent="0.2">
      <c r="A3969" s="378" t="s">
        <v>6962</v>
      </c>
      <c r="B3969" s="379"/>
      <c r="C3969" s="378" t="s">
        <v>2569</v>
      </c>
      <c r="D3969" s="381" t="s">
        <v>6</v>
      </c>
      <c r="E3969" s="383">
        <v>326.04000000000002</v>
      </c>
      <c r="F3969" s="383">
        <v>118.86</v>
      </c>
      <c r="G3969" s="383">
        <v>444.9</v>
      </c>
    </row>
    <row r="3970" spans="1:7" s="352" customFormat="1" x14ac:dyDescent="0.2">
      <c r="A3970" s="378" t="s">
        <v>6963</v>
      </c>
      <c r="B3970" s="379"/>
      <c r="C3970" s="378" t="s">
        <v>2570</v>
      </c>
      <c r="D3970" s="381" t="s">
        <v>6</v>
      </c>
      <c r="E3970" s="383">
        <v>300.44</v>
      </c>
      <c r="F3970" s="383">
        <v>142.62</v>
      </c>
      <c r="G3970" s="383">
        <v>443.06</v>
      </c>
    </row>
    <row r="3971" spans="1:7" s="352" customFormat="1" x14ac:dyDescent="0.2">
      <c r="A3971" s="378" t="s">
        <v>6964</v>
      </c>
      <c r="B3971" s="379"/>
      <c r="C3971" s="378" t="s">
        <v>2571</v>
      </c>
      <c r="D3971" s="381" t="s">
        <v>6</v>
      </c>
      <c r="E3971" s="383">
        <v>624.77</v>
      </c>
      <c r="F3971" s="383">
        <v>142.62</v>
      </c>
      <c r="G3971" s="383">
        <v>767.39</v>
      </c>
    </row>
    <row r="3972" spans="1:7" s="352" customFormat="1" x14ac:dyDescent="0.2">
      <c r="A3972" s="378" t="s">
        <v>6965</v>
      </c>
      <c r="B3972" s="379"/>
      <c r="C3972" s="378" t="s">
        <v>2572</v>
      </c>
      <c r="D3972" s="381" t="s">
        <v>6</v>
      </c>
      <c r="E3972" s="383">
        <v>809.34</v>
      </c>
      <c r="F3972" s="383">
        <v>213.94</v>
      </c>
      <c r="G3972" s="383">
        <v>1023.28</v>
      </c>
    </row>
    <row r="3973" spans="1:7" s="352" customFormat="1" x14ac:dyDescent="0.2">
      <c r="A3973" s="378" t="s">
        <v>6966</v>
      </c>
      <c r="B3973" s="379"/>
      <c r="C3973" s="378" t="s">
        <v>2573</v>
      </c>
      <c r="D3973" s="381" t="s">
        <v>6</v>
      </c>
      <c r="E3973" s="383">
        <v>922.78</v>
      </c>
      <c r="F3973" s="383">
        <v>285.24</v>
      </c>
      <c r="G3973" s="383">
        <v>1208.02</v>
      </c>
    </row>
    <row r="3974" spans="1:7" s="352" customFormat="1" x14ac:dyDescent="0.2">
      <c r="A3974" s="378" t="s">
        <v>6967</v>
      </c>
      <c r="B3974" s="379"/>
      <c r="C3974" s="378" t="s">
        <v>2574</v>
      </c>
      <c r="D3974" s="381" t="s">
        <v>6</v>
      </c>
      <c r="E3974" s="383">
        <v>1430.31</v>
      </c>
      <c r="F3974" s="383">
        <v>213.94</v>
      </c>
      <c r="G3974" s="383">
        <v>1644.25</v>
      </c>
    </row>
    <row r="3975" spans="1:7" s="352" customFormat="1" x14ac:dyDescent="0.2">
      <c r="A3975" s="378" t="s">
        <v>6968</v>
      </c>
      <c r="B3975" s="379"/>
      <c r="C3975" s="378" t="s">
        <v>2575</v>
      </c>
      <c r="D3975" s="381" t="s">
        <v>6</v>
      </c>
      <c r="E3975" s="383">
        <v>706.39</v>
      </c>
      <c r="F3975" s="383">
        <v>213.94</v>
      </c>
      <c r="G3975" s="383">
        <v>920.33</v>
      </c>
    </row>
    <row r="3976" spans="1:7" s="352" customFormat="1" x14ac:dyDescent="0.2">
      <c r="A3976" s="378" t="s">
        <v>6969</v>
      </c>
      <c r="B3976" s="379"/>
      <c r="C3976" s="378" t="s">
        <v>2576</v>
      </c>
      <c r="D3976" s="381" t="s">
        <v>6</v>
      </c>
      <c r="E3976" s="383">
        <v>1416.54</v>
      </c>
      <c r="F3976" s="383">
        <v>285.24</v>
      </c>
      <c r="G3976" s="383">
        <v>1701.78</v>
      </c>
    </row>
    <row r="3977" spans="1:7" s="352" customFormat="1" x14ac:dyDescent="0.2">
      <c r="A3977" s="378" t="s">
        <v>6970</v>
      </c>
      <c r="B3977" s="379"/>
      <c r="C3977" s="378" t="s">
        <v>2577</v>
      </c>
      <c r="D3977" s="381" t="s">
        <v>6</v>
      </c>
      <c r="E3977" s="383">
        <v>66.83</v>
      </c>
      <c r="F3977" s="383">
        <v>95.08</v>
      </c>
      <c r="G3977" s="383">
        <v>161.91</v>
      </c>
    </row>
    <row r="3978" spans="1:7" s="352" customFormat="1" x14ac:dyDescent="0.2">
      <c r="A3978" s="378" t="s">
        <v>6971</v>
      </c>
      <c r="B3978" s="379"/>
      <c r="C3978" s="378" t="s">
        <v>2578</v>
      </c>
      <c r="D3978" s="381" t="s">
        <v>6</v>
      </c>
      <c r="E3978" s="383">
        <v>71.83</v>
      </c>
      <c r="F3978" s="383">
        <v>95.08</v>
      </c>
      <c r="G3978" s="383">
        <v>166.91</v>
      </c>
    </row>
    <row r="3979" spans="1:7" s="352" customFormat="1" x14ac:dyDescent="0.2">
      <c r="A3979" s="378" t="s">
        <v>6972</v>
      </c>
      <c r="B3979" s="379"/>
      <c r="C3979" s="378" t="s">
        <v>2579</v>
      </c>
      <c r="D3979" s="381" t="s">
        <v>6</v>
      </c>
      <c r="E3979" s="383">
        <v>116.71</v>
      </c>
      <c r="F3979" s="383">
        <v>118.86</v>
      </c>
      <c r="G3979" s="383">
        <v>235.57</v>
      </c>
    </row>
    <row r="3980" spans="1:7" s="352" customFormat="1" x14ac:dyDescent="0.2">
      <c r="A3980" s="378" t="s">
        <v>6973</v>
      </c>
      <c r="B3980" s="379"/>
      <c r="C3980" s="378" t="s">
        <v>2580</v>
      </c>
      <c r="D3980" s="381" t="s">
        <v>6</v>
      </c>
      <c r="E3980" s="383">
        <v>233.42</v>
      </c>
      <c r="F3980" s="383">
        <v>142.62</v>
      </c>
      <c r="G3980" s="383">
        <v>376.04</v>
      </c>
    </row>
    <row r="3981" spans="1:7" s="352" customFormat="1" x14ac:dyDescent="0.2">
      <c r="A3981" s="384" t="s">
        <v>6974</v>
      </c>
      <c r="B3981" s="385" t="s">
        <v>6975</v>
      </c>
      <c r="C3981" s="384"/>
      <c r="D3981" s="386"/>
      <c r="E3981" s="387"/>
      <c r="F3981" s="387"/>
      <c r="G3981" s="387"/>
    </row>
    <row r="3982" spans="1:7" x14ac:dyDescent="0.2">
      <c r="A3982" s="378" t="s">
        <v>6976</v>
      </c>
      <c r="B3982" s="379"/>
      <c r="C3982" s="378" t="s">
        <v>2581</v>
      </c>
      <c r="D3982" s="381" t="s">
        <v>6</v>
      </c>
      <c r="E3982" s="383">
        <v>151.13999999999999</v>
      </c>
      <c r="F3982" s="383">
        <v>159.96</v>
      </c>
      <c r="G3982" s="383">
        <v>311.10000000000002</v>
      </c>
    </row>
    <row r="3983" spans="1:7" s="352" customFormat="1" ht="38.25" x14ac:dyDescent="0.2">
      <c r="A3983" s="378" t="s">
        <v>6977</v>
      </c>
      <c r="B3983" s="379"/>
      <c r="C3983" s="378" t="s">
        <v>2582</v>
      </c>
      <c r="D3983" s="381" t="s">
        <v>6</v>
      </c>
      <c r="E3983" s="383">
        <v>32.61</v>
      </c>
      <c r="F3983" s="383">
        <v>11.67</v>
      </c>
      <c r="G3983" s="383">
        <v>44.28</v>
      </c>
    </row>
    <row r="3984" spans="1:7" s="352" customFormat="1" ht="25.5" x14ac:dyDescent="0.2">
      <c r="A3984" s="378" t="s">
        <v>6978</v>
      </c>
      <c r="B3984" s="379"/>
      <c r="C3984" s="378" t="s">
        <v>2583</v>
      </c>
      <c r="D3984" s="381" t="s">
        <v>6</v>
      </c>
      <c r="E3984" s="383">
        <v>404.04</v>
      </c>
      <c r="F3984" s="383">
        <v>23.35</v>
      </c>
      <c r="G3984" s="383">
        <v>427.39</v>
      </c>
    </row>
    <row r="3985" spans="1:7" s="352" customFormat="1" ht="25.5" x14ac:dyDescent="0.2">
      <c r="A3985" s="378" t="s">
        <v>6979</v>
      </c>
      <c r="B3985" s="379"/>
      <c r="C3985" s="378" t="s">
        <v>2584</v>
      </c>
      <c r="D3985" s="381" t="s">
        <v>6</v>
      </c>
      <c r="E3985" s="383">
        <v>12.48</v>
      </c>
      <c r="F3985" s="383">
        <v>23.23</v>
      </c>
      <c r="G3985" s="383">
        <v>35.71</v>
      </c>
    </row>
    <row r="3986" spans="1:7" s="352" customFormat="1" x14ac:dyDescent="0.2">
      <c r="A3986" s="388" t="s">
        <v>6980</v>
      </c>
      <c r="B3986" s="388" t="s">
        <v>7889</v>
      </c>
      <c r="C3986" s="389"/>
      <c r="D3986" s="390"/>
      <c r="E3986" s="391"/>
      <c r="F3986" s="391"/>
      <c r="G3986" s="391"/>
    </row>
    <row r="3987" spans="1:7" s="352" customFormat="1" x14ac:dyDescent="0.2">
      <c r="A3987" s="369" t="s">
        <v>6981</v>
      </c>
      <c r="B3987" s="369" t="s">
        <v>2585</v>
      </c>
      <c r="C3987" s="370"/>
      <c r="D3987" s="392"/>
      <c r="E3987" s="393"/>
      <c r="F3987" s="393"/>
      <c r="G3987" s="393"/>
    </row>
    <row r="3988" spans="1:7" s="352" customFormat="1" ht="38.25" x14ac:dyDescent="0.2">
      <c r="A3988" s="378" t="s">
        <v>6982</v>
      </c>
      <c r="B3988" s="379"/>
      <c r="C3988" s="378" t="s">
        <v>2586</v>
      </c>
      <c r="D3988" s="381" t="s">
        <v>6</v>
      </c>
      <c r="E3988" s="383">
        <v>48.26</v>
      </c>
      <c r="F3988" s="383">
        <v>0</v>
      </c>
      <c r="G3988" s="383">
        <v>48.26</v>
      </c>
    </row>
    <row r="3989" spans="1:7" s="352" customFormat="1" ht="38.25" x14ac:dyDescent="0.2">
      <c r="A3989" s="378" t="s">
        <v>6983</v>
      </c>
      <c r="B3989" s="379"/>
      <c r="C3989" s="378" t="s">
        <v>8368</v>
      </c>
      <c r="D3989" s="381" t="s">
        <v>6</v>
      </c>
      <c r="E3989" s="383">
        <v>219.01</v>
      </c>
      <c r="F3989" s="383">
        <v>41.82</v>
      </c>
      <c r="G3989" s="383">
        <v>260.83</v>
      </c>
    </row>
    <row r="3990" spans="1:7" ht="38.25" x14ac:dyDescent="0.2">
      <c r="A3990" s="378" t="s">
        <v>6984</v>
      </c>
      <c r="B3990" s="379"/>
      <c r="C3990" s="378" t="s">
        <v>8369</v>
      </c>
      <c r="D3990" s="381" t="s">
        <v>6</v>
      </c>
      <c r="E3990" s="383">
        <v>476.15</v>
      </c>
      <c r="F3990" s="383">
        <v>88.93</v>
      </c>
      <c r="G3990" s="383">
        <v>565.08000000000004</v>
      </c>
    </row>
    <row r="3991" spans="1:7" ht="38.25" x14ac:dyDescent="0.2">
      <c r="A3991" s="378" t="s">
        <v>6985</v>
      </c>
      <c r="B3991" s="379"/>
      <c r="C3991" s="378" t="s">
        <v>2587</v>
      </c>
      <c r="D3991" s="381" t="s">
        <v>6</v>
      </c>
      <c r="E3991" s="383">
        <v>128.35</v>
      </c>
      <c r="F3991" s="383">
        <v>13.27</v>
      </c>
      <c r="G3991" s="383">
        <v>141.62</v>
      </c>
    </row>
    <row r="3992" spans="1:7" s="352" customFormat="1" x14ac:dyDescent="0.2">
      <c r="A3992" s="378" t="s">
        <v>6986</v>
      </c>
      <c r="B3992" s="379"/>
      <c r="C3992" s="378" t="s">
        <v>2588</v>
      </c>
      <c r="D3992" s="381" t="s">
        <v>6</v>
      </c>
      <c r="E3992" s="383">
        <v>26.12</v>
      </c>
      <c r="F3992" s="383">
        <v>4.97</v>
      </c>
      <c r="G3992" s="383">
        <v>31.09</v>
      </c>
    </row>
    <row r="3993" spans="1:7" s="352" customFormat="1" x14ac:dyDescent="0.2">
      <c r="A3993" s="378" t="s">
        <v>6987</v>
      </c>
      <c r="B3993" s="379"/>
      <c r="C3993" s="378" t="s">
        <v>2589</v>
      </c>
      <c r="D3993" s="381" t="s">
        <v>6</v>
      </c>
      <c r="E3993" s="383">
        <v>110.95</v>
      </c>
      <c r="F3993" s="383">
        <v>4.97</v>
      </c>
      <c r="G3993" s="383">
        <v>115.92</v>
      </c>
    </row>
    <row r="3994" spans="1:7" s="352" customFormat="1" ht="25.5" x14ac:dyDescent="0.2">
      <c r="A3994" s="378" t="s">
        <v>6988</v>
      </c>
      <c r="B3994" s="379"/>
      <c r="C3994" s="378" t="s">
        <v>6989</v>
      </c>
      <c r="D3994" s="381" t="s">
        <v>55</v>
      </c>
      <c r="E3994" s="383">
        <v>4982.7</v>
      </c>
      <c r="F3994" s="383">
        <v>0</v>
      </c>
      <c r="G3994" s="383">
        <v>4982.7</v>
      </c>
    </row>
    <row r="3995" spans="1:7" s="352" customFormat="1" ht="25.5" x14ac:dyDescent="0.2">
      <c r="A3995" s="378" t="s">
        <v>6990</v>
      </c>
      <c r="B3995" s="379"/>
      <c r="C3995" s="378" t="s">
        <v>6991</v>
      </c>
      <c r="D3995" s="381" t="s">
        <v>55</v>
      </c>
      <c r="E3995" s="383">
        <v>27091.040000000001</v>
      </c>
      <c r="F3995" s="383">
        <v>0</v>
      </c>
      <c r="G3995" s="383">
        <v>27091.040000000001</v>
      </c>
    </row>
    <row r="3996" spans="1:7" s="352" customFormat="1" ht="38.25" x14ac:dyDescent="0.2">
      <c r="A3996" s="378" t="s">
        <v>6992</v>
      </c>
      <c r="B3996" s="379"/>
      <c r="C3996" s="378" t="s">
        <v>6993</v>
      </c>
      <c r="D3996" s="381" t="s">
        <v>55</v>
      </c>
      <c r="E3996" s="383">
        <v>52784</v>
      </c>
      <c r="F3996" s="383">
        <v>0</v>
      </c>
      <c r="G3996" s="383">
        <v>52784</v>
      </c>
    </row>
    <row r="3997" spans="1:7" s="352" customFormat="1" x14ac:dyDescent="0.2">
      <c r="A3997" s="384" t="s">
        <v>6994</v>
      </c>
      <c r="B3997" s="385" t="s">
        <v>2590</v>
      </c>
      <c r="C3997" s="384"/>
      <c r="D3997" s="386"/>
      <c r="E3997" s="387"/>
      <c r="F3997" s="387"/>
      <c r="G3997" s="387"/>
    </row>
    <row r="3998" spans="1:7" s="352" customFormat="1" ht="25.5" x14ac:dyDescent="0.2">
      <c r="A3998" s="378" t="s">
        <v>6995</v>
      </c>
      <c r="B3998" s="379"/>
      <c r="C3998" s="378" t="s">
        <v>2591</v>
      </c>
      <c r="D3998" s="381" t="s">
        <v>6</v>
      </c>
      <c r="E3998" s="383">
        <v>6152.61</v>
      </c>
      <c r="F3998" s="383">
        <v>49.78</v>
      </c>
      <c r="G3998" s="383">
        <v>6202.39</v>
      </c>
    </row>
    <row r="3999" spans="1:7" s="352" customFormat="1" ht="25.5" x14ac:dyDescent="0.2">
      <c r="A3999" s="378" t="s">
        <v>6996</v>
      </c>
      <c r="B3999" s="379"/>
      <c r="C3999" s="378" t="s">
        <v>2592</v>
      </c>
      <c r="D3999" s="381" t="s">
        <v>6</v>
      </c>
      <c r="E3999" s="383">
        <v>9109.98</v>
      </c>
      <c r="F3999" s="383">
        <v>49.78</v>
      </c>
      <c r="G3999" s="383">
        <v>9159.76</v>
      </c>
    </row>
    <row r="4000" spans="1:7" s="352" customFormat="1" ht="25.5" x14ac:dyDescent="0.2">
      <c r="A4000" s="378" t="s">
        <v>6997</v>
      </c>
      <c r="B4000" s="379"/>
      <c r="C4000" s="378" t="s">
        <v>2593</v>
      </c>
      <c r="D4000" s="381" t="s">
        <v>6</v>
      </c>
      <c r="E4000" s="383">
        <v>25695.54</v>
      </c>
      <c r="F4000" s="383">
        <v>49.78</v>
      </c>
      <c r="G4000" s="383">
        <v>25745.32</v>
      </c>
    </row>
    <row r="4001" spans="1:7" s="352" customFormat="1" x14ac:dyDescent="0.2">
      <c r="A4001" s="384" t="s">
        <v>6998</v>
      </c>
      <c r="B4001" s="385" t="s">
        <v>2594</v>
      </c>
      <c r="C4001" s="384"/>
      <c r="D4001" s="386"/>
      <c r="E4001" s="387"/>
      <c r="F4001" s="387"/>
      <c r="G4001" s="387"/>
    </row>
    <row r="4002" spans="1:7" s="352" customFormat="1" ht="38.25" x14ac:dyDescent="0.2">
      <c r="A4002" s="378" t="s">
        <v>6999</v>
      </c>
      <c r="B4002" s="379"/>
      <c r="C4002" s="378" t="s">
        <v>2595</v>
      </c>
      <c r="D4002" s="381" t="s">
        <v>6</v>
      </c>
      <c r="E4002" s="383">
        <v>32270.5</v>
      </c>
      <c r="F4002" s="383">
        <v>93.36</v>
      </c>
      <c r="G4002" s="383">
        <v>32363.86</v>
      </c>
    </row>
    <row r="4003" spans="1:7" ht="38.25" x14ac:dyDescent="0.2">
      <c r="A4003" s="378" t="s">
        <v>7000</v>
      </c>
      <c r="B4003" s="379"/>
      <c r="C4003" s="378" t="s">
        <v>2596</v>
      </c>
      <c r="D4003" s="381" t="s">
        <v>6</v>
      </c>
      <c r="E4003" s="383">
        <v>43341.75</v>
      </c>
      <c r="F4003" s="383">
        <v>93.36</v>
      </c>
      <c r="G4003" s="383">
        <v>43435.11</v>
      </c>
    </row>
    <row r="4004" spans="1:7" ht="38.25" x14ac:dyDescent="0.2">
      <c r="A4004" s="378" t="s">
        <v>7001</v>
      </c>
      <c r="B4004" s="379"/>
      <c r="C4004" s="378" t="s">
        <v>2597</v>
      </c>
      <c r="D4004" s="381" t="s">
        <v>6</v>
      </c>
      <c r="E4004" s="383">
        <v>42755.82</v>
      </c>
      <c r="F4004" s="383">
        <v>93.36</v>
      </c>
      <c r="G4004" s="383">
        <v>42849.18</v>
      </c>
    </row>
    <row r="4005" spans="1:7" s="352" customFormat="1" ht="25.5" x14ac:dyDescent="0.2">
      <c r="A4005" s="378" t="s">
        <v>7002</v>
      </c>
      <c r="B4005" s="379"/>
      <c r="C4005" s="378" t="s">
        <v>2598</v>
      </c>
      <c r="D4005" s="381" t="s">
        <v>6</v>
      </c>
      <c r="E4005" s="383">
        <v>4838.99</v>
      </c>
      <c r="F4005" s="383">
        <v>66.36</v>
      </c>
      <c r="G4005" s="383">
        <v>4905.3500000000004</v>
      </c>
    </row>
    <row r="4006" spans="1:7" s="352" customFormat="1" ht="38.25" x14ac:dyDescent="0.2">
      <c r="A4006" s="378" t="s">
        <v>7003</v>
      </c>
      <c r="B4006" s="379"/>
      <c r="C4006" s="378" t="s">
        <v>2599</v>
      </c>
      <c r="D4006" s="381" t="s">
        <v>6</v>
      </c>
      <c r="E4006" s="383">
        <v>13910.37</v>
      </c>
      <c r="F4006" s="383">
        <v>93.36</v>
      </c>
      <c r="G4006" s="383">
        <v>14003.73</v>
      </c>
    </row>
    <row r="4007" spans="1:7" s="352" customFormat="1" ht="25.5" x14ac:dyDescent="0.2">
      <c r="A4007" s="378" t="s">
        <v>7004</v>
      </c>
      <c r="B4007" s="379"/>
      <c r="C4007" s="378" t="s">
        <v>2600</v>
      </c>
      <c r="D4007" s="381" t="s">
        <v>6</v>
      </c>
      <c r="E4007" s="383">
        <v>19226.03</v>
      </c>
      <c r="F4007" s="383">
        <v>66.36</v>
      </c>
      <c r="G4007" s="383">
        <v>19292.39</v>
      </c>
    </row>
    <row r="4008" spans="1:7" s="352" customFormat="1" ht="38.25" x14ac:dyDescent="0.2">
      <c r="A4008" s="378" t="s">
        <v>7005</v>
      </c>
      <c r="B4008" s="379"/>
      <c r="C4008" s="378" t="s">
        <v>2601</v>
      </c>
      <c r="D4008" s="381" t="s">
        <v>6</v>
      </c>
      <c r="E4008" s="383">
        <v>662.39</v>
      </c>
      <c r="F4008" s="383">
        <v>33.18</v>
      </c>
      <c r="G4008" s="383">
        <v>695.57</v>
      </c>
    </row>
    <row r="4009" spans="1:7" s="352" customFormat="1" ht="38.25" x14ac:dyDescent="0.2">
      <c r="A4009" s="378" t="s">
        <v>7006</v>
      </c>
      <c r="B4009" s="379"/>
      <c r="C4009" s="378" t="s">
        <v>2602</v>
      </c>
      <c r="D4009" s="381" t="s">
        <v>6</v>
      </c>
      <c r="E4009" s="383">
        <v>45925.14</v>
      </c>
      <c r="F4009" s="383">
        <v>93.36</v>
      </c>
      <c r="G4009" s="383">
        <v>46018.5</v>
      </c>
    </row>
    <row r="4010" spans="1:7" s="352" customFormat="1" ht="38.25" x14ac:dyDescent="0.2">
      <c r="A4010" s="378" t="s">
        <v>7007</v>
      </c>
      <c r="B4010" s="379"/>
      <c r="C4010" s="378" t="s">
        <v>2603</v>
      </c>
      <c r="D4010" s="381" t="s">
        <v>6</v>
      </c>
      <c r="E4010" s="383">
        <v>46682.78</v>
      </c>
      <c r="F4010" s="383">
        <v>93.36</v>
      </c>
      <c r="G4010" s="383">
        <v>46776.14</v>
      </c>
    </row>
    <row r="4011" spans="1:7" s="352" customFormat="1" ht="38.25" x14ac:dyDescent="0.2">
      <c r="A4011" s="378" t="s">
        <v>7008</v>
      </c>
      <c r="B4011" s="379"/>
      <c r="C4011" s="378" t="s">
        <v>2604</v>
      </c>
      <c r="D4011" s="381" t="s">
        <v>6</v>
      </c>
      <c r="E4011" s="383">
        <v>112347.36</v>
      </c>
      <c r="F4011" s="383">
        <v>93.36</v>
      </c>
      <c r="G4011" s="383">
        <v>112440.72</v>
      </c>
    </row>
    <row r="4012" spans="1:7" s="352" customFormat="1" ht="38.25" x14ac:dyDescent="0.2">
      <c r="A4012" s="378" t="s">
        <v>7009</v>
      </c>
      <c r="B4012" s="379"/>
      <c r="C4012" s="378" t="s">
        <v>2605</v>
      </c>
      <c r="D4012" s="381" t="s">
        <v>6</v>
      </c>
      <c r="E4012" s="383">
        <v>137538.78</v>
      </c>
      <c r="F4012" s="383">
        <v>93.36</v>
      </c>
      <c r="G4012" s="383">
        <v>137632.14000000001</v>
      </c>
    </row>
    <row r="4013" spans="1:7" s="352" customFormat="1" ht="38.25" x14ac:dyDescent="0.2">
      <c r="A4013" s="378" t="s">
        <v>7010</v>
      </c>
      <c r="B4013" s="379"/>
      <c r="C4013" s="378" t="s">
        <v>2606</v>
      </c>
      <c r="D4013" s="381" t="s">
        <v>6</v>
      </c>
      <c r="E4013" s="383">
        <v>47252.800000000003</v>
      </c>
      <c r="F4013" s="383">
        <v>93.36</v>
      </c>
      <c r="G4013" s="383">
        <v>47346.16</v>
      </c>
    </row>
    <row r="4014" spans="1:7" s="352" customFormat="1" ht="38.25" x14ac:dyDescent="0.2">
      <c r="A4014" s="378" t="s">
        <v>7011</v>
      </c>
      <c r="B4014" s="379"/>
      <c r="C4014" s="378" t="s">
        <v>2607</v>
      </c>
      <c r="D4014" s="381" t="s">
        <v>6</v>
      </c>
      <c r="E4014" s="383">
        <v>21265.77</v>
      </c>
      <c r="F4014" s="383">
        <v>93.36</v>
      </c>
      <c r="G4014" s="383">
        <v>21359.13</v>
      </c>
    </row>
    <row r="4015" spans="1:7" s="352" customFormat="1" ht="38.25" x14ac:dyDescent="0.2">
      <c r="A4015" s="378" t="s">
        <v>7012</v>
      </c>
      <c r="B4015" s="379"/>
      <c r="C4015" s="378" t="s">
        <v>2608</v>
      </c>
      <c r="D4015" s="381" t="s">
        <v>6</v>
      </c>
      <c r="E4015" s="383">
        <v>34038.480000000003</v>
      </c>
      <c r="F4015" s="383">
        <v>93.36</v>
      </c>
      <c r="G4015" s="383">
        <v>34131.839999999997</v>
      </c>
    </row>
    <row r="4016" spans="1:7" s="352" customFormat="1" ht="38.25" x14ac:dyDescent="0.2">
      <c r="A4016" s="378" t="s">
        <v>7013</v>
      </c>
      <c r="B4016" s="379"/>
      <c r="C4016" s="378" t="s">
        <v>2609</v>
      </c>
      <c r="D4016" s="381" t="s">
        <v>6</v>
      </c>
      <c r="E4016" s="383">
        <v>74905.7</v>
      </c>
      <c r="F4016" s="383">
        <v>93.36</v>
      </c>
      <c r="G4016" s="383">
        <v>74999.06</v>
      </c>
    </row>
    <row r="4017" spans="1:7" s="352" customFormat="1" ht="38.25" x14ac:dyDescent="0.2">
      <c r="A4017" s="378" t="s">
        <v>7014</v>
      </c>
      <c r="B4017" s="379"/>
      <c r="C4017" s="378" t="s">
        <v>2610</v>
      </c>
      <c r="D4017" s="381" t="s">
        <v>6</v>
      </c>
      <c r="E4017" s="383">
        <v>24208.62</v>
      </c>
      <c r="F4017" s="383">
        <v>93.36</v>
      </c>
      <c r="G4017" s="383">
        <v>24301.98</v>
      </c>
    </row>
    <row r="4018" spans="1:7" s="11" customFormat="1" ht="38.25" x14ac:dyDescent="0.2">
      <c r="A4018" s="372" t="s">
        <v>8525</v>
      </c>
      <c r="B4018" s="373"/>
      <c r="C4018" s="372" t="s">
        <v>8526</v>
      </c>
      <c r="D4018" s="375" t="s">
        <v>6</v>
      </c>
      <c r="E4018" s="377">
        <v>72154.16</v>
      </c>
      <c r="F4018" s="377">
        <v>93.36</v>
      </c>
      <c r="G4018" s="377">
        <v>72247.520000000004</v>
      </c>
    </row>
    <row r="4019" spans="1:7" x14ac:dyDescent="0.2">
      <c r="A4019" s="384" t="s">
        <v>7015</v>
      </c>
      <c r="B4019" s="385" t="s">
        <v>2611</v>
      </c>
      <c r="C4019" s="384"/>
      <c r="D4019" s="386"/>
      <c r="E4019" s="387"/>
      <c r="F4019" s="387"/>
      <c r="G4019" s="387"/>
    </row>
    <row r="4020" spans="1:7" s="352" customFormat="1" ht="25.5" x14ac:dyDescent="0.2">
      <c r="A4020" s="378" t="s">
        <v>7016</v>
      </c>
      <c r="B4020" s="379"/>
      <c r="C4020" s="378" t="s">
        <v>2612</v>
      </c>
      <c r="D4020" s="381" t="s">
        <v>6</v>
      </c>
      <c r="E4020" s="383">
        <v>477.92</v>
      </c>
      <c r="F4020" s="383">
        <v>38.049999999999997</v>
      </c>
      <c r="G4020" s="383">
        <v>515.97</v>
      </c>
    </row>
    <row r="4021" spans="1:7" s="352" customFormat="1" x14ac:dyDescent="0.2">
      <c r="A4021" s="384" t="s">
        <v>7017</v>
      </c>
      <c r="B4021" s="385" t="s">
        <v>2613</v>
      </c>
      <c r="C4021" s="384"/>
      <c r="D4021" s="386"/>
      <c r="E4021" s="387"/>
      <c r="F4021" s="387"/>
      <c r="G4021" s="387"/>
    </row>
    <row r="4022" spans="1:7" s="352" customFormat="1" ht="25.5" x14ac:dyDescent="0.2">
      <c r="A4022" s="378" t="s">
        <v>7018</v>
      </c>
      <c r="B4022" s="379"/>
      <c r="C4022" s="378" t="s">
        <v>7890</v>
      </c>
      <c r="D4022" s="381" t="s">
        <v>6</v>
      </c>
      <c r="E4022" s="383">
        <v>28.55</v>
      </c>
      <c r="F4022" s="383">
        <v>6.64</v>
      </c>
      <c r="G4022" s="383">
        <v>35.19</v>
      </c>
    </row>
    <row r="4023" spans="1:7" s="352" customFormat="1" x14ac:dyDescent="0.2">
      <c r="A4023" s="378" t="s">
        <v>7019</v>
      </c>
      <c r="B4023" s="379"/>
      <c r="C4023" s="378" t="s">
        <v>2614</v>
      </c>
      <c r="D4023" s="381" t="s">
        <v>6</v>
      </c>
      <c r="E4023" s="383">
        <v>641.41999999999996</v>
      </c>
      <c r="F4023" s="383">
        <v>26.54</v>
      </c>
      <c r="G4023" s="383">
        <v>667.96</v>
      </c>
    </row>
    <row r="4024" spans="1:7" s="352" customFormat="1" x14ac:dyDescent="0.2">
      <c r="A4024" s="378" t="s">
        <v>7020</v>
      </c>
      <c r="B4024" s="379"/>
      <c r="C4024" s="378" t="s">
        <v>2615</v>
      </c>
      <c r="D4024" s="381" t="s">
        <v>6</v>
      </c>
      <c r="E4024" s="383">
        <v>354.82</v>
      </c>
      <c r="F4024" s="383">
        <v>26.54</v>
      </c>
      <c r="G4024" s="383">
        <v>381.36</v>
      </c>
    </row>
    <row r="4025" spans="1:7" s="352" customFormat="1" ht="25.5" x14ac:dyDescent="0.2">
      <c r="A4025" s="378" t="s">
        <v>7021</v>
      </c>
      <c r="B4025" s="379"/>
      <c r="C4025" s="378" t="s">
        <v>2616</v>
      </c>
      <c r="D4025" s="381" t="s">
        <v>6</v>
      </c>
      <c r="E4025" s="383">
        <v>133.96</v>
      </c>
      <c r="F4025" s="383">
        <v>6.64</v>
      </c>
      <c r="G4025" s="383">
        <v>140.6</v>
      </c>
    </row>
    <row r="4026" spans="1:7" s="352" customFormat="1" ht="25.5" x14ac:dyDescent="0.2">
      <c r="A4026" s="378" t="s">
        <v>7022</v>
      </c>
      <c r="B4026" s="379"/>
      <c r="C4026" s="378" t="s">
        <v>2617</v>
      </c>
      <c r="D4026" s="381" t="s">
        <v>6</v>
      </c>
      <c r="E4026" s="383">
        <v>2308</v>
      </c>
      <c r="F4026" s="383">
        <v>2.4500000000000002</v>
      </c>
      <c r="G4026" s="383">
        <v>2310.4499999999998</v>
      </c>
    </row>
    <row r="4027" spans="1:7" s="352" customFormat="1" x14ac:dyDescent="0.2">
      <c r="A4027" s="384" t="s">
        <v>7023</v>
      </c>
      <c r="B4027" s="385" t="s">
        <v>2618</v>
      </c>
      <c r="C4027" s="384"/>
      <c r="D4027" s="386"/>
      <c r="E4027" s="387"/>
      <c r="F4027" s="387"/>
      <c r="G4027" s="387"/>
    </row>
    <row r="4028" spans="1:7" s="352" customFormat="1" ht="25.5" x14ac:dyDescent="0.2">
      <c r="A4028" s="378" t="s">
        <v>7024</v>
      </c>
      <c r="B4028" s="379"/>
      <c r="C4028" s="378" t="s">
        <v>7025</v>
      </c>
      <c r="D4028" s="381" t="s">
        <v>6</v>
      </c>
      <c r="E4028" s="383">
        <v>585.77</v>
      </c>
      <c r="F4028" s="383">
        <v>15.22</v>
      </c>
      <c r="G4028" s="383">
        <v>600.99</v>
      </c>
    </row>
    <row r="4029" spans="1:7" s="352" customFormat="1" ht="25.5" x14ac:dyDescent="0.2">
      <c r="A4029" s="378" t="s">
        <v>7026</v>
      </c>
      <c r="B4029" s="379"/>
      <c r="C4029" s="378" t="s">
        <v>2619</v>
      </c>
      <c r="D4029" s="381" t="s">
        <v>55</v>
      </c>
      <c r="E4029" s="383">
        <v>361.46</v>
      </c>
      <c r="F4029" s="383">
        <v>265.44</v>
      </c>
      <c r="G4029" s="383">
        <v>626.9</v>
      </c>
    </row>
    <row r="4030" spans="1:7" s="352" customFormat="1" x14ac:dyDescent="0.2">
      <c r="A4030" s="384" t="s">
        <v>7027</v>
      </c>
      <c r="B4030" s="385" t="s">
        <v>7028</v>
      </c>
      <c r="C4030" s="384"/>
      <c r="D4030" s="386"/>
      <c r="E4030" s="387"/>
      <c r="F4030" s="387"/>
      <c r="G4030" s="387"/>
    </row>
    <row r="4031" spans="1:7" s="352" customFormat="1" ht="25.5" x14ac:dyDescent="0.2">
      <c r="A4031" s="378" t="s">
        <v>7029</v>
      </c>
      <c r="B4031" s="379"/>
      <c r="C4031" s="378" t="s">
        <v>7030</v>
      </c>
      <c r="D4031" s="381" t="s">
        <v>46</v>
      </c>
      <c r="E4031" s="383">
        <v>0.31</v>
      </c>
      <c r="F4031" s="383">
        <v>3.32</v>
      </c>
      <c r="G4031" s="383">
        <v>3.63</v>
      </c>
    </row>
    <row r="4032" spans="1:7" x14ac:dyDescent="0.2">
      <c r="A4032" s="378" t="s">
        <v>7031</v>
      </c>
      <c r="B4032" s="379"/>
      <c r="C4032" s="378" t="s">
        <v>2620</v>
      </c>
      <c r="D4032" s="381" t="s">
        <v>6</v>
      </c>
      <c r="E4032" s="383">
        <v>3.93</v>
      </c>
      <c r="F4032" s="383">
        <v>6.64</v>
      </c>
      <c r="G4032" s="383">
        <v>10.57</v>
      </c>
    </row>
    <row r="4033" spans="1:7" s="352" customFormat="1" ht="25.5" x14ac:dyDescent="0.2">
      <c r="A4033" s="378" t="s">
        <v>7032</v>
      </c>
      <c r="B4033" s="379"/>
      <c r="C4033" s="378" t="s">
        <v>2621</v>
      </c>
      <c r="D4033" s="381" t="s">
        <v>6</v>
      </c>
      <c r="E4033" s="383">
        <v>1.48</v>
      </c>
      <c r="F4033" s="383">
        <v>6.64</v>
      </c>
      <c r="G4033" s="383">
        <v>8.1199999999999992</v>
      </c>
    </row>
    <row r="4034" spans="1:7" s="352" customFormat="1" ht="25.5" x14ac:dyDescent="0.2">
      <c r="A4034" s="378" t="s">
        <v>7033</v>
      </c>
      <c r="B4034" s="379"/>
      <c r="C4034" s="378" t="s">
        <v>2622</v>
      </c>
      <c r="D4034" s="381" t="s">
        <v>6</v>
      </c>
      <c r="E4034" s="383">
        <v>1.62</v>
      </c>
      <c r="F4034" s="383">
        <v>6.64</v>
      </c>
      <c r="G4034" s="383">
        <v>8.26</v>
      </c>
    </row>
    <row r="4035" spans="1:7" s="352" customFormat="1" x14ac:dyDescent="0.2">
      <c r="A4035" s="378" t="s">
        <v>7034</v>
      </c>
      <c r="B4035" s="379"/>
      <c r="C4035" s="378" t="s">
        <v>2623</v>
      </c>
      <c r="D4035" s="381" t="s">
        <v>6</v>
      </c>
      <c r="E4035" s="383">
        <v>157.96</v>
      </c>
      <c r="F4035" s="383">
        <v>7.37</v>
      </c>
      <c r="G4035" s="383">
        <v>165.33</v>
      </c>
    </row>
    <row r="4036" spans="1:7" s="352" customFormat="1" x14ac:dyDescent="0.2">
      <c r="A4036" s="378" t="s">
        <v>7035</v>
      </c>
      <c r="B4036" s="379"/>
      <c r="C4036" s="378" t="s">
        <v>2624</v>
      </c>
      <c r="D4036" s="381" t="s">
        <v>6</v>
      </c>
      <c r="E4036" s="383">
        <v>365.34</v>
      </c>
      <c r="F4036" s="383">
        <v>7.37</v>
      </c>
      <c r="G4036" s="383">
        <v>372.71</v>
      </c>
    </row>
    <row r="4037" spans="1:7" x14ac:dyDescent="0.2">
      <c r="A4037" s="378" t="s">
        <v>7036</v>
      </c>
      <c r="B4037" s="379"/>
      <c r="C4037" s="378" t="s">
        <v>2625</v>
      </c>
      <c r="D4037" s="381" t="s">
        <v>6</v>
      </c>
      <c r="E4037" s="383">
        <v>4.01</v>
      </c>
      <c r="F4037" s="383">
        <v>11.67</v>
      </c>
      <c r="G4037" s="383">
        <v>15.68</v>
      </c>
    </row>
    <row r="4038" spans="1:7" ht="25.5" x14ac:dyDescent="0.2">
      <c r="A4038" s="378" t="s">
        <v>7037</v>
      </c>
      <c r="B4038" s="379"/>
      <c r="C4038" s="378" t="s">
        <v>7891</v>
      </c>
      <c r="D4038" s="381" t="s">
        <v>6</v>
      </c>
      <c r="E4038" s="383">
        <v>19</v>
      </c>
      <c r="F4038" s="383">
        <v>11.67</v>
      </c>
      <c r="G4038" s="383">
        <v>30.67</v>
      </c>
    </row>
    <row r="4039" spans="1:7" s="352" customFormat="1" ht="25.5" x14ac:dyDescent="0.2">
      <c r="A4039" s="378" t="s">
        <v>7038</v>
      </c>
      <c r="B4039" s="379"/>
      <c r="C4039" s="378" t="s">
        <v>7892</v>
      </c>
      <c r="D4039" s="381" t="s">
        <v>6</v>
      </c>
      <c r="E4039" s="383">
        <v>58.6</v>
      </c>
      <c r="F4039" s="383">
        <v>1.35</v>
      </c>
      <c r="G4039" s="383">
        <v>59.95</v>
      </c>
    </row>
    <row r="4040" spans="1:7" s="352" customFormat="1" ht="25.5" x14ac:dyDescent="0.2">
      <c r="A4040" s="378" t="s">
        <v>7039</v>
      </c>
      <c r="B4040" s="379"/>
      <c r="C4040" s="378" t="s">
        <v>2626</v>
      </c>
      <c r="D4040" s="381" t="s">
        <v>6</v>
      </c>
      <c r="E4040" s="383">
        <v>96.89</v>
      </c>
      <c r="F4040" s="383">
        <v>7.61</v>
      </c>
      <c r="G4040" s="383">
        <v>104.5</v>
      </c>
    </row>
    <row r="4041" spans="1:7" s="352" customFormat="1" x14ac:dyDescent="0.2">
      <c r="A4041" s="378" t="s">
        <v>7040</v>
      </c>
      <c r="B4041" s="379"/>
      <c r="C4041" s="378" t="s">
        <v>7893</v>
      </c>
      <c r="D4041" s="381" t="s">
        <v>6</v>
      </c>
      <c r="E4041" s="383">
        <v>61.58</v>
      </c>
      <c r="F4041" s="383">
        <v>4.91</v>
      </c>
      <c r="G4041" s="383">
        <v>66.489999999999995</v>
      </c>
    </row>
    <row r="4042" spans="1:7" s="352" customFormat="1" x14ac:dyDescent="0.2">
      <c r="A4042" s="378" t="s">
        <v>7041</v>
      </c>
      <c r="B4042" s="379"/>
      <c r="C4042" s="378" t="s">
        <v>7894</v>
      </c>
      <c r="D4042" s="381" t="s">
        <v>6</v>
      </c>
      <c r="E4042" s="383">
        <v>85.11</v>
      </c>
      <c r="F4042" s="383">
        <v>4.91</v>
      </c>
      <c r="G4042" s="383">
        <v>90.02</v>
      </c>
    </row>
    <row r="4043" spans="1:7" s="352" customFormat="1" x14ac:dyDescent="0.2">
      <c r="A4043" s="378" t="s">
        <v>7042</v>
      </c>
      <c r="B4043" s="379"/>
      <c r="C4043" s="378" t="s">
        <v>7895</v>
      </c>
      <c r="D4043" s="381" t="s">
        <v>6</v>
      </c>
      <c r="E4043" s="383">
        <v>149.46</v>
      </c>
      <c r="F4043" s="383">
        <v>4.91</v>
      </c>
      <c r="G4043" s="383">
        <v>154.37</v>
      </c>
    </row>
    <row r="4044" spans="1:7" s="352" customFormat="1" ht="25.5" x14ac:dyDescent="0.2">
      <c r="A4044" s="378" t="s">
        <v>7043</v>
      </c>
      <c r="B4044" s="379"/>
      <c r="C4044" s="378" t="s">
        <v>2627</v>
      </c>
      <c r="D4044" s="381" t="s">
        <v>6</v>
      </c>
      <c r="E4044" s="383">
        <v>66.03</v>
      </c>
      <c r="F4044" s="383">
        <v>1.35</v>
      </c>
      <c r="G4044" s="383">
        <v>67.38</v>
      </c>
    </row>
    <row r="4045" spans="1:7" s="352" customFormat="1" ht="25.5" x14ac:dyDescent="0.2">
      <c r="A4045" s="378" t="s">
        <v>7044</v>
      </c>
      <c r="B4045" s="379"/>
      <c r="C4045" s="378" t="s">
        <v>2628</v>
      </c>
      <c r="D4045" s="381" t="s">
        <v>6</v>
      </c>
      <c r="E4045" s="383">
        <v>81.36</v>
      </c>
      <c r="F4045" s="383">
        <v>1.35</v>
      </c>
      <c r="G4045" s="383">
        <v>82.71</v>
      </c>
    </row>
    <row r="4046" spans="1:7" s="352" customFormat="1" x14ac:dyDescent="0.2">
      <c r="A4046" s="378" t="s">
        <v>8370</v>
      </c>
      <c r="B4046" s="379"/>
      <c r="C4046" s="378" t="s">
        <v>8371</v>
      </c>
      <c r="D4046" s="381" t="s">
        <v>6</v>
      </c>
      <c r="E4046" s="383">
        <v>9.76</v>
      </c>
      <c r="F4046" s="383">
        <v>2.7</v>
      </c>
      <c r="G4046" s="383">
        <v>12.46</v>
      </c>
    </row>
    <row r="4047" spans="1:7" s="352" customFormat="1" x14ac:dyDescent="0.2">
      <c r="A4047" s="378" t="s">
        <v>7045</v>
      </c>
      <c r="B4047" s="379"/>
      <c r="C4047" s="378" t="s">
        <v>8372</v>
      </c>
      <c r="D4047" s="381" t="s">
        <v>6</v>
      </c>
      <c r="E4047" s="383">
        <v>9.24</v>
      </c>
      <c r="F4047" s="383">
        <v>2.7</v>
      </c>
      <c r="G4047" s="383">
        <v>11.94</v>
      </c>
    </row>
    <row r="4048" spans="1:7" ht="25.5" x14ac:dyDescent="0.2">
      <c r="A4048" s="378" t="s">
        <v>7046</v>
      </c>
      <c r="B4048" s="379"/>
      <c r="C4048" s="378" t="s">
        <v>2629</v>
      </c>
      <c r="D4048" s="381" t="s">
        <v>6</v>
      </c>
      <c r="E4048" s="383">
        <v>14.96</v>
      </c>
      <c r="F4048" s="383">
        <v>12.55</v>
      </c>
      <c r="G4048" s="383">
        <v>27.51</v>
      </c>
    </row>
    <row r="4049" spans="1:7" s="352" customFormat="1" ht="25.5" x14ac:dyDescent="0.2">
      <c r="A4049" s="378" t="s">
        <v>7047</v>
      </c>
      <c r="B4049" s="379"/>
      <c r="C4049" s="378" t="s">
        <v>2630</v>
      </c>
      <c r="D4049" s="381" t="s">
        <v>6</v>
      </c>
      <c r="E4049" s="383">
        <v>6.38</v>
      </c>
      <c r="F4049" s="383">
        <v>7.61</v>
      </c>
      <c r="G4049" s="383">
        <v>13.99</v>
      </c>
    </row>
    <row r="4050" spans="1:7" s="352" customFormat="1" ht="25.5" x14ac:dyDescent="0.2">
      <c r="A4050" s="378" t="s">
        <v>7048</v>
      </c>
      <c r="B4050" s="379"/>
      <c r="C4050" s="378" t="s">
        <v>2631</v>
      </c>
      <c r="D4050" s="381" t="s">
        <v>6</v>
      </c>
      <c r="E4050" s="383">
        <v>10.16</v>
      </c>
      <c r="F4050" s="383">
        <v>7.61</v>
      </c>
      <c r="G4050" s="383">
        <v>17.77</v>
      </c>
    </row>
    <row r="4051" spans="1:7" s="352" customFormat="1" ht="25.5" x14ac:dyDescent="0.2">
      <c r="A4051" s="378" t="s">
        <v>7049</v>
      </c>
      <c r="B4051" s="379"/>
      <c r="C4051" s="378" t="s">
        <v>2632</v>
      </c>
      <c r="D4051" s="381" t="s">
        <v>6</v>
      </c>
      <c r="E4051" s="383">
        <v>9.65</v>
      </c>
      <c r="F4051" s="383">
        <v>7.61</v>
      </c>
      <c r="G4051" s="383">
        <v>17.260000000000002</v>
      </c>
    </row>
    <row r="4052" spans="1:7" ht="25.5" x14ac:dyDescent="0.2">
      <c r="A4052" s="378" t="s">
        <v>7050</v>
      </c>
      <c r="B4052" s="379"/>
      <c r="C4052" s="378" t="s">
        <v>2633</v>
      </c>
      <c r="D4052" s="381" t="s">
        <v>6</v>
      </c>
      <c r="E4052" s="383">
        <v>20.38</v>
      </c>
      <c r="F4052" s="383">
        <v>12.89</v>
      </c>
      <c r="G4052" s="383">
        <v>33.270000000000003</v>
      </c>
    </row>
    <row r="4053" spans="1:7" s="352" customFormat="1" x14ac:dyDescent="0.2">
      <c r="A4053" s="378" t="s">
        <v>7051</v>
      </c>
      <c r="B4053" s="379"/>
      <c r="C4053" s="378" t="s">
        <v>2634</v>
      </c>
      <c r="D4053" s="381" t="s">
        <v>6</v>
      </c>
      <c r="E4053" s="383">
        <v>8.91</v>
      </c>
      <c r="F4053" s="383">
        <v>6.64</v>
      </c>
      <c r="G4053" s="383">
        <v>15.55</v>
      </c>
    </row>
    <row r="4054" spans="1:7" s="352" customFormat="1" ht="25.5" x14ac:dyDescent="0.2">
      <c r="A4054" s="378" t="s">
        <v>7052</v>
      </c>
      <c r="B4054" s="379"/>
      <c r="C4054" s="378" t="s">
        <v>7896</v>
      </c>
      <c r="D4054" s="381" t="s">
        <v>6</v>
      </c>
      <c r="E4054" s="383">
        <v>95.27</v>
      </c>
      <c r="F4054" s="383">
        <v>23.35</v>
      </c>
      <c r="G4054" s="383">
        <v>118.62</v>
      </c>
    </row>
    <row r="4055" spans="1:7" s="352" customFormat="1" x14ac:dyDescent="0.2">
      <c r="A4055" s="388" t="s">
        <v>7053</v>
      </c>
      <c r="B4055" s="388" t="s">
        <v>7054</v>
      </c>
      <c r="C4055" s="389"/>
      <c r="D4055" s="390"/>
      <c r="E4055" s="391"/>
      <c r="F4055" s="391"/>
      <c r="G4055" s="391"/>
    </row>
    <row r="4056" spans="1:7" s="352" customFormat="1" x14ac:dyDescent="0.2">
      <c r="A4056" s="384" t="s">
        <v>7055</v>
      </c>
      <c r="B4056" s="385" t="s">
        <v>2635</v>
      </c>
      <c r="C4056" s="384"/>
      <c r="D4056" s="386"/>
      <c r="E4056" s="387"/>
      <c r="F4056" s="387"/>
      <c r="G4056" s="387"/>
    </row>
    <row r="4057" spans="1:7" s="352" customFormat="1" ht="25.5" x14ac:dyDescent="0.2">
      <c r="A4057" s="378" t="s">
        <v>7056</v>
      </c>
      <c r="B4057" s="379"/>
      <c r="C4057" s="378" t="s">
        <v>2636</v>
      </c>
      <c r="D4057" s="381" t="s">
        <v>28</v>
      </c>
      <c r="E4057" s="383">
        <v>5648.72</v>
      </c>
      <c r="F4057" s="383">
        <v>59.84</v>
      </c>
      <c r="G4057" s="383">
        <v>5708.56</v>
      </c>
    </row>
    <row r="4058" spans="1:7" s="352" customFormat="1" ht="25.5" x14ac:dyDescent="0.2">
      <c r="A4058" s="378" t="s">
        <v>7897</v>
      </c>
      <c r="B4058" s="379"/>
      <c r="C4058" s="378" t="s">
        <v>7898</v>
      </c>
      <c r="D4058" s="381" t="s">
        <v>28</v>
      </c>
      <c r="E4058" s="383">
        <v>373.26</v>
      </c>
      <c r="F4058" s="383">
        <v>59.84</v>
      </c>
      <c r="G4058" s="383">
        <v>433.1</v>
      </c>
    </row>
    <row r="4059" spans="1:7" s="352" customFormat="1" ht="25.5" x14ac:dyDescent="0.2">
      <c r="A4059" s="378" t="s">
        <v>7057</v>
      </c>
      <c r="B4059" s="379"/>
      <c r="C4059" s="378" t="s">
        <v>2637</v>
      </c>
      <c r="D4059" s="381" t="s">
        <v>28</v>
      </c>
      <c r="E4059" s="383">
        <v>712.13</v>
      </c>
      <c r="F4059" s="383">
        <v>59.84</v>
      </c>
      <c r="G4059" s="383">
        <v>771.97</v>
      </c>
    </row>
    <row r="4060" spans="1:7" s="352" customFormat="1" ht="51" x14ac:dyDescent="0.2">
      <c r="A4060" s="378" t="s">
        <v>7899</v>
      </c>
      <c r="B4060" s="379"/>
      <c r="C4060" s="378" t="s">
        <v>7900</v>
      </c>
      <c r="D4060" s="381" t="s">
        <v>6</v>
      </c>
      <c r="E4060" s="383">
        <v>12.92</v>
      </c>
      <c r="F4060" s="383">
        <v>4.3499999999999996</v>
      </c>
      <c r="G4060" s="383">
        <v>17.27</v>
      </c>
    </row>
    <row r="4061" spans="1:7" s="352" customFormat="1" ht="51" x14ac:dyDescent="0.2">
      <c r="A4061" s="378" t="s">
        <v>7901</v>
      </c>
      <c r="B4061" s="379"/>
      <c r="C4061" s="378" t="s">
        <v>7902</v>
      </c>
      <c r="D4061" s="381" t="s">
        <v>6</v>
      </c>
      <c r="E4061" s="383">
        <v>7.94</v>
      </c>
      <c r="F4061" s="383">
        <v>4.3499999999999996</v>
      </c>
      <c r="G4061" s="383">
        <v>12.29</v>
      </c>
    </row>
    <row r="4062" spans="1:7" s="352" customFormat="1" ht="38.25" x14ac:dyDescent="0.2">
      <c r="A4062" s="378" t="s">
        <v>7903</v>
      </c>
      <c r="B4062" s="379"/>
      <c r="C4062" s="378" t="s">
        <v>7904</v>
      </c>
      <c r="D4062" s="381" t="s">
        <v>6</v>
      </c>
      <c r="E4062" s="383">
        <v>13.01</v>
      </c>
      <c r="F4062" s="383">
        <v>4.3499999999999996</v>
      </c>
      <c r="G4062" s="383">
        <v>17.36</v>
      </c>
    </row>
    <row r="4063" spans="1:7" s="352" customFormat="1" ht="38.25" x14ac:dyDescent="0.2">
      <c r="A4063" s="378" t="s">
        <v>7905</v>
      </c>
      <c r="B4063" s="379"/>
      <c r="C4063" s="378" t="s">
        <v>7906</v>
      </c>
      <c r="D4063" s="381" t="s">
        <v>6</v>
      </c>
      <c r="E4063" s="383">
        <v>9.5</v>
      </c>
      <c r="F4063" s="383">
        <v>4.3499999999999996</v>
      </c>
      <c r="G4063" s="383">
        <v>13.85</v>
      </c>
    </row>
    <row r="4064" spans="1:7" s="352" customFormat="1" ht="25.5" x14ac:dyDescent="0.2">
      <c r="A4064" s="378" t="s">
        <v>7907</v>
      </c>
      <c r="B4064" s="379"/>
      <c r="C4064" s="378" t="s">
        <v>7908</v>
      </c>
      <c r="D4064" s="381" t="s">
        <v>6</v>
      </c>
      <c r="E4064" s="383">
        <v>12.64</v>
      </c>
      <c r="F4064" s="383">
        <v>4.3499999999999996</v>
      </c>
      <c r="G4064" s="383">
        <v>16.989999999999998</v>
      </c>
    </row>
    <row r="4065" spans="1:7" s="352" customFormat="1" ht="25.5" x14ac:dyDescent="0.2">
      <c r="A4065" s="378" t="s">
        <v>7909</v>
      </c>
      <c r="B4065" s="379"/>
      <c r="C4065" s="378" t="s">
        <v>7910</v>
      </c>
      <c r="D4065" s="381" t="s">
        <v>6</v>
      </c>
      <c r="E4065" s="383">
        <v>11.97</v>
      </c>
      <c r="F4065" s="383">
        <v>4.3499999999999996</v>
      </c>
      <c r="G4065" s="383">
        <v>16.32</v>
      </c>
    </row>
    <row r="4066" spans="1:7" s="352" customFormat="1" x14ac:dyDescent="0.2">
      <c r="A4066" s="378" t="s">
        <v>7058</v>
      </c>
      <c r="B4066" s="379"/>
      <c r="C4066" s="378" t="s">
        <v>2638</v>
      </c>
      <c r="D4066" s="381" t="s">
        <v>6</v>
      </c>
      <c r="E4066" s="383">
        <v>162.87</v>
      </c>
      <c r="F4066" s="383">
        <v>2.4700000000000002</v>
      </c>
      <c r="G4066" s="383">
        <v>165.34</v>
      </c>
    </row>
    <row r="4067" spans="1:7" s="352" customFormat="1" x14ac:dyDescent="0.2">
      <c r="A4067" s="384" t="s">
        <v>7059</v>
      </c>
      <c r="B4067" s="385" t="s">
        <v>2639</v>
      </c>
      <c r="C4067" s="384"/>
      <c r="D4067" s="386"/>
      <c r="E4067" s="387"/>
      <c r="F4067" s="387"/>
      <c r="G4067" s="387"/>
    </row>
    <row r="4068" spans="1:7" s="352" customFormat="1" x14ac:dyDescent="0.2">
      <c r="A4068" s="378" t="s">
        <v>7060</v>
      </c>
      <c r="B4068" s="379"/>
      <c r="C4068" s="378" t="s">
        <v>2640</v>
      </c>
      <c r="D4068" s="381" t="s">
        <v>6</v>
      </c>
      <c r="E4068" s="383">
        <v>6.59</v>
      </c>
      <c r="F4068" s="383">
        <v>34.82</v>
      </c>
      <c r="G4068" s="383">
        <v>41.41</v>
      </c>
    </row>
    <row r="4069" spans="1:7" x14ac:dyDescent="0.2">
      <c r="A4069" s="384" t="s">
        <v>7061</v>
      </c>
      <c r="B4069" s="385" t="s">
        <v>2641</v>
      </c>
      <c r="C4069" s="384"/>
      <c r="D4069" s="386"/>
      <c r="E4069" s="387"/>
      <c r="F4069" s="387"/>
      <c r="G4069" s="387"/>
    </row>
    <row r="4070" spans="1:7" s="352" customFormat="1" ht="25.5" x14ac:dyDescent="0.2">
      <c r="A4070" s="378" t="s">
        <v>7062</v>
      </c>
      <c r="B4070" s="379"/>
      <c r="C4070" s="378" t="s">
        <v>2642</v>
      </c>
      <c r="D4070" s="381" t="s">
        <v>28</v>
      </c>
      <c r="E4070" s="383">
        <v>22.29</v>
      </c>
      <c r="F4070" s="383">
        <v>0</v>
      </c>
      <c r="G4070" s="383">
        <v>22.29</v>
      </c>
    </row>
    <row r="4071" spans="1:7" ht="25.5" x14ac:dyDescent="0.2">
      <c r="A4071" s="378" t="s">
        <v>7063</v>
      </c>
      <c r="B4071" s="379"/>
      <c r="C4071" s="378" t="s">
        <v>2643</v>
      </c>
      <c r="D4071" s="381" t="s">
        <v>28</v>
      </c>
      <c r="E4071" s="383">
        <v>36.409999999999997</v>
      </c>
      <c r="F4071" s="383">
        <v>0</v>
      </c>
      <c r="G4071" s="383">
        <v>36.409999999999997</v>
      </c>
    </row>
    <row r="4072" spans="1:7" s="352" customFormat="1" x14ac:dyDescent="0.2">
      <c r="A4072" s="384" t="s">
        <v>7064</v>
      </c>
      <c r="B4072" s="385" t="s">
        <v>2644</v>
      </c>
      <c r="C4072" s="384"/>
      <c r="D4072" s="386"/>
      <c r="E4072" s="387"/>
      <c r="F4072" s="387"/>
      <c r="G4072" s="387"/>
    </row>
    <row r="4073" spans="1:7" s="352" customFormat="1" ht="51" x14ac:dyDescent="0.2">
      <c r="A4073" s="378" t="s">
        <v>7065</v>
      </c>
      <c r="B4073" s="379"/>
      <c r="C4073" s="378" t="s">
        <v>7066</v>
      </c>
      <c r="D4073" s="381" t="s">
        <v>6</v>
      </c>
      <c r="E4073" s="383">
        <v>77.459999999999994</v>
      </c>
      <c r="F4073" s="383">
        <v>5.09</v>
      </c>
      <c r="G4073" s="383">
        <v>82.55</v>
      </c>
    </row>
    <row r="4074" spans="1:7" s="352" customFormat="1" ht="38.25" x14ac:dyDescent="0.2">
      <c r="A4074" s="378" t="s">
        <v>7067</v>
      </c>
      <c r="B4074" s="379"/>
      <c r="C4074" s="378" t="s">
        <v>7068</v>
      </c>
      <c r="D4074" s="381" t="s">
        <v>6</v>
      </c>
      <c r="E4074" s="383">
        <v>24.34</v>
      </c>
      <c r="F4074" s="383">
        <v>1.04</v>
      </c>
      <c r="G4074" s="383">
        <v>25.38</v>
      </c>
    </row>
    <row r="4075" spans="1:7" s="352" customFormat="1" ht="25.5" x14ac:dyDescent="0.2">
      <c r="A4075" s="378" t="s">
        <v>7069</v>
      </c>
      <c r="B4075" s="379"/>
      <c r="C4075" s="378" t="s">
        <v>2645</v>
      </c>
      <c r="D4075" s="381" t="s">
        <v>28</v>
      </c>
      <c r="E4075" s="383">
        <v>617.64</v>
      </c>
      <c r="F4075" s="383">
        <v>42.1</v>
      </c>
      <c r="G4075" s="383">
        <v>659.74</v>
      </c>
    </row>
    <row r="4076" spans="1:7" s="352" customFormat="1" ht="25.5" x14ac:dyDescent="0.2">
      <c r="A4076" s="378" t="s">
        <v>7070</v>
      </c>
      <c r="B4076" s="379"/>
      <c r="C4076" s="378" t="s">
        <v>2646</v>
      </c>
      <c r="D4076" s="381" t="s">
        <v>28</v>
      </c>
      <c r="E4076" s="383">
        <v>42.24</v>
      </c>
      <c r="F4076" s="383">
        <v>0</v>
      </c>
      <c r="G4076" s="383">
        <v>42.24</v>
      </c>
    </row>
    <row r="4077" spans="1:7" x14ac:dyDescent="0.2">
      <c r="A4077" s="378" t="s">
        <v>7071</v>
      </c>
      <c r="B4077" s="379"/>
      <c r="C4077" s="378" t="s">
        <v>2647</v>
      </c>
      <c r="D4077" s="381" t="s">
        <v>189</v>
      </c>
      <c r="E4077" s="383">
        <v>15.33</v>
      </c>
      <c r="F4077" s="383">
        <v>0</v>
      </c>
      <c r="G4077" s="383">
        <v>15.33</v>
      </c>
    </row>
    <row r="4078" spans="1:7" s="352" customFormat="1" x14ac:dyDescent="0.2">
      <c r="A4078" s="388" t="s">
        <v>7072</v>
      </c>
      <c r="B4078" s="388" t="s">
        <v>7073</v>
      </c>
      <c r="C4078" s="389"/>
      <c r="D4078" s="390"/>
      <c r="E4078" s="391"/>
      <c r="F4078" s="391"/>
      <c r="G4078" s="391"/>
    </row>
    <row r="4079" spans="1:7" s="352" customFormat="1" x14ac:dyDescent="0.2">
      <c r="A4079" s="369" t="s">
        <v>7074</v>
      </c>
      <c r="B4079" s="369" t="s">
        <v>2648</v>
      </c>
      <c r="C4079" s="370"/>
      <c r="D4079" s="392"/>
      <c r="E4079" s="393"/>
      <c r="F4079" s="393"/>
      <c r="G4079" s="393"/>
    </row>
    <row r="4080" spans="1:7" ht="25.5" x14ac:dyDescent="0.2">
      <c r="A4080" s="378" t="s">
        <v>7075</v>
      </c>
      <c r="B4080" s="398"/>
      <c r="C4080" s="378" t="s">
        <v>2649</v>
      </c>
      <c r="D4080" s="381" t="s">
        <v>6</v>
      </c>
      <c r="E4080" s="383">
        <v>405.81</v>
      </c>
      <c r="F4080" s="383">
        <v>0</v>
      </c>
      <c r="G4080" s="383">
        <v>405.81</v>
      </c>
    </row>
    <row r="4081" spans="1:7" ht="15" x14ac:dyDescent="0.25">
      <c r="A4081" s="395"/>
      <c r="B4081" s="399"/>
      <c r="C4081" s="399"/>
      <c r="D4081" s="400"/>
      <c r="E4081" s="401"/>
      <c r="F4081" s="401"/>
      <c r="G4081" s="401"/>
    </row>
    <row r="4082" spans="1:7" ht="15" x14ac:dyDescent="0.25">
      <c r="A4082" s="395"/>
      <c r="B4082" s="399"/>
      <c r="C4082" s="399"/>
      <c r="D4082" s="400"/>
      <c r="E4082" s="401"/>
      <c r="F4082" s="401"/>
      <c r="G4082" s="401"/>
    </row>
    <row r="4083" spans="1:7" ht="15" x14ac:dyDescent="0.25">
      <c r="A4083" s="395"/>
      <c r="B4083" s="399"/>
      <c r="C4083" s="399"/>
      <c r="D4083" s="400"/>
      <c r="E4083" s="401"/>
      <c r="F4083" s="401"/>
      <c r="G4083" s="401"/>
    </row>
  </sheetData>
  <pageMargins left="0.511811024" right="0.511811024" top="0.78740157499999996" bottom="0.78740157499999996" header="0.31496062000000002" footer="0.31496062000000002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06"/>
  <sheetViews>
    <sheetView tabSelected="1" view="pageBreakPreview" topLeftCell="A192" zoomScale="120" zoomScaleSheetLayoutView="120" workbookViewId="0">
      <selection activeCell="F68" sqref="F68"/>
    </sheetView>
  </sheetViews>
  <sheetFormatPr defaultColWidth="17.28515625" defaultRowHeight="15" customHeight="1" x14ac:dyDescent="0.2"/>
  <cols>
    <col min="1" max="1" width="6" style="78" bestFit="1" customWidth="1"/>
    <col min="2" max="2" width="10.85546875" style="78" customWidth="1"/>
    <col min="3" max="3" width="10.85546875" style="113" customWidth="1"/>
    <col min="4" max="4" width="59.140625" style="78" bestFit="1" customWidth="1"/>
    <col min="5" max="5" width="10.7109375" style="78" customWidth="1"/>
    <col min="6" max="6" width="10.85546875" style="148" customWidth="1"/>
    <col min="7" max="7" width="17.140625" style="78" customWidth="1"/>
    <col min="8" max="8" width="13" style="78" customWidth="1"/>
    <col min="9" max="9" width="37.85546875" style="345" customWidth="1"/>
    <col min="10" max="10" width="9.140625" style="78" customWidth="1"/>
    <col min="11" max="11" width="16.42578125" style="78" bestFit="1" customWidth="1"/>
    <col min="12" max="16384" width="17.28515625" style="78"/>
  </cols>
  <sheetData>
    <row r="1" spans="1:12" ht="108" customHeight="1" thickBot="1" x14ac:dyDescent="0.25">
      <c r="A1" s="511" t="s">
        <v>8606</v>
      </c>
      <c r="B1" s="512"/>
      <c r="C1" s="512"/>
      <c r="D1" s="512"/>
      <c r="E1" s="512"/>
      <c r="F1" s="512"/>
      <c r="G1" s="512"/>
      <c r="H1" s="513"/>
      <c r="J1" s="263"/>
      <c r="K1" s="263"/>
    </row>
    <row r="2" spans="1:12" ht="15" customHeight="1" thickBot="1" x14ac:dyDescent="0.25">
      <c r="A2" s="112" t="s">
        <v>0</v>
      </c>
      <c r="B2" s="517" t="s">
        <v>8599</v>
      </c>
      <c r="C2" s="518"/>
      <c r="D2" s="518"/>
      <c r="E2" s="518"/>
      <c r="F2" s="518"/>
      <c r="G2" s="518"/>
      <c r="H2" s="519"/>
      <c r="I2" s="344"/>
      <c r="J2" s="8"/>
      <c r="K2" s="8"/>
    </row>
    <row r="3" spans="1:12" ht="15" customHeight="1" thickBot="1" x14ac:dyDescent="0.25">
      <c r="A3" s="87" t="s">
        <v>1</v>
      </c>
      <c r="B3" s="514" t="s">
        <v>7912</v>
      </c>
      <c r="C3" s="515"/>
      <c r="D3" s="515"/>
      <c r="E3" s="515"/>
      <c r="F3" s="515"/>
      <c r="G3" s="515"/>
      <c r="H3" s="516"/>
      <c r="I3" s="344"/>
      <c r="J3" s="8"/>
      <c r="K3" s="8"/>
    </row>
    <row r="4" spans="1:12" ht="15" customHeight="1" thickBot="1" x14ac:dyDescent="0.25">
      <c r="A4" s="88" t="s">
        <v>2</v>
      </c>
      <c r="B4" s="508">
        <v>43440</v>
      </c>
      <c r="C4" s="509"/>
      <c r="D4" s="509"/>
      <c r="E4" s="509"/>
      <c r="F4" s="509"/>
      <c r="G4" s="509"/>
      <c r="H4" s="510"/>
      <c r="I4" s="344"/>
      <c r="J4" s="8"/>
      <c r="K4" s="8"/>
    </row>
    <row r="5" spans="1:12" ht="18.75" customHeight="1" x14ac:dyDescent="0.2">
      <c r="A5" s="264"/>
      <c r="B5" s="259" t="s">
        <v>8527</v>
      </c>
      <c r="C5" s="265"/>
      <c r="D5" s="266"/>
      <c r="E5" s="523" t="s">
        <v>8086</v>
      </c>
      <c r="F5" s="523"/>
      <c r="G5" s="267"/>
      <c r="H5" s="520" t="s">
        <v>7219</v>
      </c>
      <c r="J5" s="263"/>
      <c r="K5" s="263"/>
    </row>
    <row r="6" spans="1:12" ht="21" customHeight="1" thickBot="1" x14ac:dyDescent="0.25">
      <c r="A6" s="268"/>
      <c r="B6" s="260" t="s">
        <v>7</v>
      </c>
      <c r="C6" s="269"/>
      <c r="D6" s="40" t="s">
        <v>8528</v>
      </c>
      <c r="E6" s="522" t="s">
        <v>8087</v>
      </c>
      <c r="F6" s="522"/>
      <c r="G6" s="270"/>
      <c r="H6" s="521"/>
      <c r="J6" s="263"/>
      <c r="K6" s="263"/>
    </row>
    <row r="7" spans="1:12" ht="27" customHeight="1" x14ac:dyDescent="0.2">
      <c r="A7" s="271" t="s">
        <v>8</v>
      </c>
      <c r="B7" s="272" t="s">
        <v>10</v>
      </c>
      <c r="C7" s="272" t="s">
        <v>11</v>
      </c>
      <c r="D7" s="273" t="s">
        <v>12</v>
      </c>
      <c r="E7" s="274" t="s">
        <v>13</v>
      </c>
      <c r="F7" s="275" t="s">
        <v>14</v>
      </c>
      <c r="G7" s="276" t="s">
        <v>15</v>
      </c>
      <c r="H7" s="277" t="s">
        <v>29</v>
      </c>
      <c r="I7" s="346" t="s">
        <v>8100</v>
      </c>
      <c r="J7" s="278"/>
      <c r="K7" s="278"/>
    </row>
    <row r="8" spans="1:12" ht="27" customHeight="1" x14ac:dyDescent="0.2">
      <c r="A8" s="405" t="s">
        <v>7914</v>
      </c>
      <c r="B8" s="279"/>
      <c r="C8" s="280"/>
      <c r="D8" s="406" t="s">
        <v>7076</v>
      </c>
      <c r="E8" s="281"/>
      <c r="F8" s="282"/>
      <c r="G8" s="282"/>
      <c r="H8" s="282">
        <f>SUBTOTAL(9,H9:H10)</f>
        <v>9972</v>
      </c>
      <c r="I8" s="282"/>
      <c r="J8" s="278"/>
      <c r="K8" s="471">
        <f>SUBTOTAL(9,K9:K10)</f>
        <v>12465</v>
      </c>
      <c r="L8" s="473">
        <f>K8+K15+K26+K58+K64+K91+K98</f>
        <v>1441265.9125000001</v>
      </c>
    </row>
    <row r="9" spans="1:12" ht="27" customHeight="1" x14ac:dyDescent="0.2">
      <c r="A9" s="283" t="s">
        <v>90</v>
      </c>
      <c r="B9" s="284" t="s">
        <v>92</v>
      </c>
      <c r="C9" s="418" t="s">
        <v>2858</v>
      </c>
      <c r="D9" s="407" t="str">
        <f>IF($B9="","",VLOOKUP($C9,'CPOS 176'!$A$17:$AC$10838,3,0))</f>
        <v>Placa de identificação para obra</v>
      </c>
      <c r="E9" s="408" t="str">
        <f>IF($B9="","",VLOOKUP($C9,'CPOS 176'!$A$1:$AC$10838,4,0))</f>
        <v>m²</v>
      </c>
      <c r="F9" s="285">
        <v>6</v>
      </c>
      <c r="G9" s="409">
        <f>IF($B9="","",VLOOKUP($C9,'CPOS 176'!$A$17:$AC$10840,7,0))</f>
        <v>392.72</v>
      </c>
      <c r="H9" s="410">
        <f>ROUND(F9*G9,2)</f>
        <v>2356.3200000000002</v>
      </c>
      <c r="I9" s="349" t="s">
        <v>8092</v>
      </c>
      <c r="J9" s="278"/>
      <c r="K9" s="278">
        <f>H9*1.25</f>
        <v>2945.4</v>
      </c>
      <c r="L9" s="473">
        <f>L8-H197</f>
        <v>-43019.962499999208</v>
      </c>
    </row>
    <row r="10" spans="1:12" ht="27" customHeight="1" x14ac:dyDescent="0.2">
      <c r="A10" s="283" t="s">
        <v>127</v>
      </c>
      <c r="B10" s="284" t="s">
        <v>92</v>
      </c>
      <c r="C10" s="418" t="s">
        <v>2830</v>
      </c>
      <c r="D10" s="407" t="str">
        <f>IF($B10="","",VLOOKUP($C10,'CPOS 176'!$A$17:$AC$10838,3,0))</f>
        <v>Locação de container tipo escritório com 1 vaso sanitário, 1 lavatório e 1 ponto para chuveiro - área mínima de 13,80 m²</v>
      </c>
      <c r="E10" s="408" t="str">
        <f>IF($B10="","",VLOOKUP($C10,'CPOS 176'!$A$1:$AC$10838,4,0))</f>
        <v>unxmês</v>
      </c>
      <c r="F10" s="285">
        <v>12</v>
      </c>
      <c r="G10" s="409">
        <f>IF($B10="","",VLOOKUP($C10,'CPOS 176'!$A$17:$AC$10840,7,0))</f>
        <v>634.64</v>
      </c>
      <c r="H10" s="410">
        <f>ROUND(F10*G10,2)</f>
        <v>7615.68</v>
      </c>
      <c r="I10" s="349" t="s">
        <v>8093</v>
      </c>
      <c r="J10" s="278"/>
      <c r="K10" s="278">
        <f>H10*1.25</f>
        <v>9519.6</v>
      </c>
    </row>
    <row r="11" spans="1:12" ht="27" customHeight="1" x14ac:dyDescent="0.2">
      <c r="A11" s="83" t="s">
        <v>7915</v>
      </c>
      <c r="B11" s="84"/>
      <c r="C11" s="286"/>
      <c r="D11" s="85" t="s">
        <v>7913</v>
      </c>
      <c r="E11" s="86"/>
      <c r="F11" s="282"/>
      <c r="G11" s="282"/>
      <c r="H11" s="282">
        <f>SUBTOTAL(9,H12:H14)</f>
        <v>34415.97</v>
      </c>
      <c r="I11" s="282"/>
      <c r="J11" s="278"/>
      <c r="K11" s="471">
        <f>SUBTOTAL(9,K12:K14)</f>
        <v>43019.962500000001</v>
      </c>
    </row>
    <row r="12" spans="1:12" ht="27" customHeight="1" x14ac:dyDescent="0.2">
      <c r="A12" s="137" t="s">
        <v>7916</v>
      </c>
      <c r="B12" s="284" t="s">
        <v>92</v>
      </c>
      <c r="C12" s="419" t="s">
        <v>2888</v>
      </c>
      <c r="D12" s="407" t="str">
        <f>IF($B12="","",VLOOKUP($C12,'CPOS 176'!$A$17:$AC$10838,3,0))</f>
        <v>Demolição manual de alvenaria de elevação ou elemento vazado, incluindo revestimento</v>
      </c>
      <c r="E12" s="408" t="str">
        <f>IF($B12="","",VLOOKUP($C12,'CPOS 176'!$A$1:$AC$10838,4,0))</f>
        <v>m³</v>
      </c>
      <c r="F12" s="144">
        <v>8</v>
      </c>
      <c r="G12" s="409">
        <f>IF($B12="","",VLOOKUP($C12,'CPOS 176'!$A$17:$AC$10840,7,0))</f>
        <v>54</v>
      </c>
      <c r="H12" s="410">
        <f t="shared" ref="H12:H13" si="0">ROUND(F12*G12,2)</f>
        <v>432</v>
      </c>
      <c r="I12" s="349" t="s">
        <v>8101</v>
      </c>
      <c r="J12" s="278"/>
      <c r="K12" s="278">
        <f t="shared" ref="K12:K74" si="1">H12*1.25</f>
        <v>540</v>
      </c>
    </row>
    <row r="13" spans="1:12" ht="38.25" x14ac:dyDescent="0.2">
      <c r="A13" s="137" t="s">
        <v>8050</v>
      </c>
      <c r="B13" s="284" t="s">
        <v>92</v>
      </c>
      <c r="C13" s="419" t="s">
        <v>2864</v>
      </c>
      <c r="D13" s="407" t="str">
        <f>IF($B13="","",VLOOKUP($C13,'CPOS 176'!$A$17:$AC$10838,3,0))</f>
        <v>Limpeza mecanizada do terreno, inclusive troncos com diâmetro acima de 15 cm até 50 cm, com caminhão à disposição dentro da obra, até o raio de 1 km</v>
      </c>
      <c r="E13" s="408" t="str">
        <f>IF($B13="","",VLOOKUP($C13,'CPOS 176'!$A$1:$AC$10838,4,0))</f>
        <v>m²</v>
      </c>
      <c r="F13" s="144">
        <v>13000</v>
      </c>
      <c r="G13" s="409">
        <f>IF($B13="","",VLOOKUP($C13,'CPOS 176'!$A$17:$AC$10840,7,0))</f>
        <v>2.41</v>
      </c>
      <c r="H13" s="410">
        <f t="shared" si="0"/>
        <v>31330</v>
      </c>
      <c r="I13" s="349" t="s">
        <v>8102</v>
      </c>
      <c r="J13" s="278"/>
      <c r="K13" s="278">
        <f t="shared" si="1"/>
        <v>39162.5</v>
      </c>
    </row>
    <row r="14" spans="1:12" ht="20.25" customHeight="1" x14ac:dyDescent="0.2">
      <c r="A14" s="137" t="s">
        <v>7953</v>
      </c>
      <c r="B14" s="284" t="s">
        <v>8088</v>
      </c>
      <c r="C14" s="419" t="s">
        <v>8089</v>
      </c>
      <c r="D14" s="420" t="s">
        <v>8090</v>
      </c>
      <c r="E14" s="408" t="s">
        <v>8091</v>
      </c>
      <c r="F14" s="144">
        <f>230*1.1*1</f>
        <v>253.00000000000003</v>
      </c>
      <c r="G14" s="409">
        <v>10.49</v>
      </c>
      <c r="H14" s="410">
        <f t="shared" ref="H14" si="2">ROUND(F14*G14,2)</f>
        <v>2653.97</v>
      </c>
      <c r="I14" s="411" t="s">
        <v>8591</v>
      </c>
      <c r="J14" s="278"/>
      <c r="K14" s="278">
        <f t="shared" si="1"/>
        <v>3317.4624999999996</v>
      </c>
    </row>
    <row r="15" spans="1:12" ht="27" customHeight="1" x14ac:dyDescent="0.2">
      <c r="A15" s="83" t="s">
        <v>7917</v>
      </c>
      <c r="B15" s="286"/>
      <c r="C15" s="286"/>
      <c r="D15" s="287" t="s">
        <v>7937</v>
      </c>
      <c r="E15" s="288" t="str">
        <f>IF($B15="","",VLOOKUP($C15,#REF!,4,0))</f>
        <v/>
      </c>
      <c r="F15" s="282"/>
      <c r="G15" s="282" t="str">
        <f>IF($B15="","",VLOOKUP($C15,#REF!,7,0))</f>
        <v/>
      </c>
      <c r="H15" s="282">
        <f>SUBTOTAL(9,H16:H25)</f>
        <v>8953.48</v>
      </c>
      <c r="I15" s="282"/>
      <c r="J15" s="278"/>
      <c r="K15" s="471">
        <f>SUBTOTAL(9,K16:K25)</f>
        <v>11191.850000000002</v>
      </c>
    </row>
    <row r="16" spans="1:12" ht="27" customHeight="1" x14ac:dyDescent="0.2">
      <c r="A16" s="298" t="s">
        <v>7925</v>
      </c>
      <c r="B16" s="284" t="s">
        <v>92</v>
      </c>
      <c r="C16" s="419" t="s">
        <v>2678</v>
      </c>
      <c r="D16" s="407" t="str">
        <f>IF($B16="","",VLOOKUP($C16,'CPOS 176'!$A$17:$AC$10838,3,0))</f>
        <v>Taxa de mobilização e desmobilização de equipamentos para execução de sondagem</v>
      </c>
      <c r="E16" s="408" t="str">
        <f>IF($B16="","",VLOOKUP($C16,'CPOS 176'!$A$1:$AC$10838,4,0))</f>
        <v>tx</v>
      </c>
      <c r="F16" s="144">
        <v>1</v>
      </c>
      <c r="G16" s="409">
        <f>IF($B16="","",VLOOKUP($C16,'CPOS 176'!$A$17:$AC$10840,7,0))</f>
        <v>971.46</v>
      </c>
      <c r="H16" s="410">
        <f t="shared" ref="H16:H17" si="3">ROUND(F16*G16,2)</f>
        <v>971.46</v>
      </c>
      <c r="I16" s="282"/>
      <c r="J16" s="278"/>
      <c r="K16" s="278">
        <f t="shared" si="1"/>
        <v>1214.325</v>
      </c>
    </row>
    <row r="17" spans="1:11" ht="27" customHeight="1" x14ac:dyDescent="0.2">
      <c r="A17" s="298" t="s">
        <v>7926</v>
      </c>
      <c r="B17" s="284" t="s">
        <v>92</v>
      </c>
      <c r="C17" s="419" t="s">
        <v>2683</v>
      </c>
      <c r="D17" s="407" t="str">
        <f>IF($B17="","",VLOOKUP($C17,'CPOS 176'!$A$17:$AC$10838,3,0))</f>
        <v>Sondagem do terreno à percussão (mínimo de 30 m)</v>
      </c>
      <c r="E17" s="408" t="str">
        <f>IF($B17="","",VLOOKUP($C17,'CPOS 176'!$A$1:$AC$10838,4,0))</f>
        <v>m</v>
      </c>
      <c r="F17" s="144">
        <v>40</v>
      </c>
      <c r="G17" s="409">
        <f>IF($B17="","",VLOOKUP($C17,'CPOS 176'!$A$17:$AC$10840,7,0))</f>
        <v>102.01</v>
      </c>
      <c r="H17" s="410">
        <f t="shared" si="3"/>
        <v>4080.4</v>
      </c>
      <c r="I17" s="282"/>
      <c r="J17" s="278"/>
      <c r="K17" s="278">
        <f t="shared" si="1"/>
        <v>5100.5</v>
      </c>
    </row>
    <row r="18" spans="1:11" ht="27" customHeight="1" x14ac:dyDescent="0.2">
      <c r="A18" s="298" t="s">
        <v>7927</v>
      </c>
      <c r="B18" s="284" t="s">
        <v>92</v>
      </c>
      <c r="C18" s="419" t="s">
        <v>2682</v>
      </c>
      <c r="D18" s="407" t="str">
        <f>IF($B18="","",VLOOKUP($C18,'CPOS 176'!$A$17:$AC$10838,3,0))</f>
        <v>Sondagem do terreno a trado</v>
      </c>
      <c r="E18" s="408" t="str">
        <f>IF($B18="","",VLOOKUP($C18,'CPOS 176'!$A$1:$AC$10838,4,0))</f>
        <v>m</v>
      </c>
      <c r="F18" s="144">
        <v>6</v>
      </c>
      <c r="G18" s="409">
        <f>IF($B18="","",VLOOKUP($C18,'CPOS 176'!$A$17:$AC$10840,7,0))</f>
        <v>85.79</v>
      </c>
      <c r="H18" s="410">
        <f t="shared" ref="H18" si="4">ROUND(F18*G18,2)</f>
        <v>514.74</v>
      </c>
      <c r="I18" s="282"/>
      <c r="J18" s="278"/>
      <c r="K18" s="278">
        <f t="shared" si="1"/>
        <v>643.42499999999995</v>
      </c>
    </row>
    <row r="19" spans="1:11" ht="31.5" customHeight="1" x14ac:dyDescent="0.2">
      <c r="A19" s="298" t="s">
        <v>7928</v>
      </c>
      <c r="B19" s="284" t="s">
        <v>8533</v>
      </c>
      <c r="C19" s="419" t="s">
        <v>8078</v>
      </c>
      <c r="D19" s="407" t="s">
        <v>8082</v>
      </c>
      <c r="E19" s="408" t="s">
        <v>7936</v>
      </c>
      <c r="F19" s="300">
        <f>$F$18</f>
        <v>6</v>
      </c>
      <c r="G19" s="421">
        <v>157.72999999999999</v>
      </c>
      <c r="H19" s="410">
        <f t="shared" ref="H19:H25" si="5">ROUND(F19*G19,2)</f>
        <v>946.38</v>
      </c>
      <c r="I19" s="350" t="s">
        <v>8103</v>
      </c>
      <c r="J19" s="278"/>
      <c r="K19" s="278">
        <f t="shared" si="1"/>
        <v>1182.9749999999999</v>
      </c>
    </row>
    <row r="20" spans="1:11" ht="27" customHeight="1" x14ac:dyDescent="0.2">
      <c r="A20" s="298" t="s">
        <v>7929</v>
      </c>
      <c r="B20" s="284" t="s">
        <v>8533</v>
      </c>
      <c r="C20" s="419" t="s">
        <v>8081</v>
      </c>
      <c r="D20" s="420" t="s">
        <v>8083</v>
      </c>
      <c r="E20" s="408" t="s">
        <v>7936</v>
      </c>
      <c r="F20" s="300">
        <f t="shared" ref="F20:F25" si="6">$F$18</f>
        <v>6</v>
      </c>
      <c r="G20" s="421">
        <v>66.41</v>
      </c>
      <c r="H20" s="410">
        <f t="shared" si="5"/>
        <v>398.46</v>
      </c>
      <c r="I20" s="350" t="s">
        <v>8104</v>
      </c>
      <c r="J20" s="278"/>
      <c r="K20" s="278">
        <f t="shared" si="1"/>
        <v>498.07499999999999</v>
      </c>
    </row>
    <row r="21" spans="1:11" ht="27" customHeight="1" x14ac:dyDescent="0.2">
      <c r="A21" s="298" t="s">
        <v>7930</v>
      </c>
      <c r="B21" s="284" t="s">
        <v>8533</v>
      </c>
      <c r="C21" s="419" t="s">
        <v>8079</v>
      </c>
      <c r="D21" s="420" t="s">
        <v>8084</v>
      </c>
      <c r="E21" s="408" t="s">
        <v>7936</v>
      </c>
      <c r="F21" s="300">
        <f t="shared" si="6"/>
        <v>6</v>
      </c>
      <c r="G21" s="422">
        <v>83.02</v>
      </c>
      <c r="H21" s="410">
        <f t="shared" si="5"/>
        <v>498.12</v>
      </c>
      <c r="I21" s="350" t="s">
        <v>8103</v>
      </c>
      <c r="J21" s="278"/>
      <c r="K21" s="278">
        <f t="shared" si="1"/>
        <v>622.65</v>
      </c>
    </row>
    <row r="22" spans="1:11" ht="27" customHeight="1" x14ac:dyDescent="0.2">
      <c r="A22" s="298" t="s">
        <v>7931</v>
      </c>
      <c r="B22" s="284" t="s">
        <v>8533</v>
      </c>
      <c r="C22" s="419" t="s">
        <v>8080</v>
      </c>
      <c r="D22" s="420" t="s">
        <v>8085</v>
      </c>
      <c r="E22" s="408" t="s">
        <v>7936</v>
      </c>
      <c r="F22" s="300">
        <f t="shared" si="6"/>
        <v>6</v>
      </c>
      <c r="G22" s="422">
        <v>74.709999999999994</v>
      </c>
      <c r="H22" s="410">
        <f t="shared" si="5"/>
        <v>448.26</v>
      </c>
      <c r="I22" s="350" t="s">
        <v>8103</v>
      </c>
      <c r="J22" s="278"/>
      <c r="K22" s="278">
        <f t="shared" si="1"/>
        <v>560.32500000000005</v>
      </c>
    </row>
    <row r="23" spans="1:11" ht="27" customHeight="1" x14ac:dyDescent="0.2">
      <c r="A23" s="298" t="s">
        <v>8066</v>
      </c>
      <c r="B23" s="284" t="s">
        <v>8533</v>
      </c>
      <c r="C23" s="419" t="s">
        <v>7919</v>
      </c>
      <c r="D23" s="420" t="s">
        <v>7920</v>
      </c>
      <c r="E23" s="408" t="s">
        <v>7918</v>
      </c>
      <c r="F23" s="300">
        <f t="shared" si="6"/>
        <v>6</v>
      </c>
      <c r="G23" s="421">
        <v>74.709999999999994</v>
      </c>
      <c r="H23" s="410">
        <f t="shared" si="5"/>
        <v>448.26</v>
      </c>
      <c r="I23" s="350" t="s">
        <v>8104</v>
      </c>
      <c r="J23" s="278"/>
      <c r="K23" s="278">
        <f t="shared" si="1"/>
        <v>560.32500000000005</v>
      </c>
    </row>
    <row r="24" spans="1:11" ht="27" customHeight="1" x14ac:dyDescent="0.2">
      <c r="A24" s="298" t="s">
        <v>8067</v>
      </c>
      <c r="B24" s="284" t="s">
        <v>8533</v>
      </c>
      <c r="C24" s="419" t="s">
        <v>7921</v>
      </c>
      <c r="D24" s="420" t="s">
        <v>7922</v>
      </c>
      <c r="E24" s="408" t="s">
        <v>7918</v>
      </c>
      <c r="F24" s="300">
        <f t="shared" si="6"/>
        <v>6</v>
      </c>
      <c r="G24" s="421">
        <v>49.8</v>
      </c>
      <c r="H24" s="410">
        <f t="shared" si="5"/>
        <v>298.8</v>
      </c>
      <c r="I24" s="350" t="s">
        <v>8104</v>
      </c>
      <c r="J24" s="278"/>
      <c r="K24" s="278">
        <f t="shared" si="1"/>
        <v>373.5</v>
      </c>
    </row>
    <row r="25" spans="1:11" ht="27" customHeight="1" x14ac:dyDescent="0.2">
      <c r="A25" s="298" t="s">
        <v>8068</v>
      </c>
      <c r="B25" s="284" t="s">
        <v>8533</v>
      </c>
      <c r="C25" s="419" t="s">
        <v>7923</v>
      </c>
      <c r="D25" s="420" t="s">
        <v>7924</v>
      </c>
      <c r="E25" s="408" t="s">
        <v>7918</v>
      </c>
      <c r="F25" s="300">
        <f t="shared" si="6"/>
        <v>6</v>
      </c>
      <c r="G25" s="421">
        <v>58.1</v>
      </c>
      <c r="H25" s="410">
        <f t="shared" si="5"/>
        <v>348.6</v>
      </c>
      <c r="I25" s="349" t="s">
        <v>8105</v>
      </c>
      <c r="J25" s="278"/>
      <c r="K25" s="278">
        <f t="shared" si="1"/>
        <v>435.75</v>
      </c>
    </row>
    <row r="26" spans="1:11" ht="27" customHeight="1" x14ac:dyDescent="0.2">
      <c r="A26" s="289" t="s">
        <v>7932</v>
      </c>
      <c r="B26" s="290"/>
      <c r="C26" s="291"/>
      <c r="D26" s="292" t="s">
        <v>7947</v>
      </c>
      <c r="E26" s="293"/>
      <c r="F26" s="282"/>
      <c r="G26" s="282"/>
      <c r="H26" s="282">
        <f>SUBTOTAL(9,H27:H57)</f>
        <v>227380.24999999997</v>
      </c>
      <c r="I26" s="282"/>
      <c r="J26" s="278"/>
      <c r="K26" s="471">
        <f>SUBTOTAL(9,K27:K57)</f>
        <v>284225.31249999994</v>
      </c>
    </row>
    <row r="27" spans="1:11" s="414" customFormat="1" ht="27" customHeight="1" x14ac:dyDescent="0.2">
      <c r="A27" s="436" t="s">
        <v>7933</v>
      </c>
      <c r="B27" s="455"/>
      <c r="C27" s="456"/>
      <c r="D27" s="457" t="s">
        <v>7934</v>
      </c>
      <c r="E27" s="458"/>
      <c r="F27" s="449"/>
      <c r="G27" s="459"/>
      <c r="H27" s="460"/>
      <c r="I27" s="412"/>
      <c r="J27" s="413"/>
      <c r="K27" s="278">
        <f t="shared" si="1"/>
        <v>0</v>
      </c>
    </row>
    <row r="28" spans="1:11" ht="27" customHeight="1" x14ac:dyDescent="0.2">
      <c r="A28" s="298" t="s">
        <v>7938</v>
      </c>
      <c r="B28" s="284" t="s">
        <v>92</v>
      </c>
      <c r="C28" s="299" t="s">
        <v>2871</v>
      </c>
      <c r="D28" s="407" t="str">
        <f>IF($B28="","",VLOOKUP($C28,'CPOS 176'!$A$17:$AC$10838,3,0))</f>
        <v>Locação de vias, calçadas, tanques e lagoas</v>
      </c>
      <c r="E28" s="408" t="str">
        <f>IF($B28="","",VLOOKUP($C28,'CPOS 176'!$A$1:$AC$10838,4,0))</f>
        <v>m²</v>
      </c>
      <c r="F28" s="300">
        <v>3115.4</v>
      </c>
      <c r="G28" s="409">
        <f>IF($B28="","",VLOOKUP($C28,'CPOS 176'!$A$17:$AC$10840,7,0))</f>
        <v>1.08</v>
      </c>
      <c r="H28" s="410">
        <f t="shared" ref="H28:H31" si="7">ROUND(F28*G28,2)</f>
        <v>3364.63</v>
      </c>
      <c r="I28" s="349" t="s">
        <v>8573</v>
      </c>
      <c r="J28" s="278"/>
      <c r="K28" s="278">
        <f t="shared" si="1"/>
        <v>4205.7875000000004</v>
      </c>
    </row>
    <row r="29" spans="1:11" ht="27" customHeight="1" x14ac:dyDescent="0.2">
      <c r="A29" s="298" t="s">
        <v>7939</v>
      </c>
      <c r="B29" s="284" t="s">
        <v>92</v>
      </c>
      <c r="C29" s="299" t="s">
        <v>3185</v>
      </c>
      <c r="D29" s="407" t="str">
        <f>IF($B29="","",VLOOKUP($C29,'CPOS 176'!$A$17:$AC$10838,3,0))</f>
        <v>Escavação e carga mecanizada em solo vegetal superficial</v>
      </c>
      <c r="E29" s="408" t="str">
        <f>IF($B29="","",VLOOKUP($C29,'CPOS 176'!$A$1:$AC$10838,4,0))</f>
        <v>m³</v>
      </c>
      <c r="F29" s="300">
        <f>F28*0.1</f>
        <v>311.54000000000002</v>
      </c>
      <c r="G29" s="409">
        <f>IF($B29="","",VLOOKUP($C29,'CPOS 176'!$A$17:$AC$10840,7,0))</f>
        <v>21.31</v>
      </c>
      <c r="H29" s="410">
        <f t="shared" si="7"/>
        <v>6638.92</v>
      </c>
      <c r="I29" s="349" t="s">
        <v>8574</v>
      </c>
      <c r="J29" s="278"/>
      <c r="K29" s="278">
        <f t="shared" si="1"/>
        <v>8298.65</v>
      </c>
    </row>
    <row r="30" spans="1:11" ht="27" customHeight="1" x14ac:dyDescent="0.2">
      <c r="A30" s="298" t="s">
        <v>8580</v>
      </c>
      <c r="B30" s="284" t="s">
        <v>92</v>
      </c>
      <c r="C30" s="299" t="s">
        <v>3175</v>
      </c>
      <c r="D30" s="407" t="str">
        <f>IF($B30="","",VLOOKUP($C30,'CPOS 176'!$A$17:$AC$10838,3,0))</f>
        <v>Escavação e carga mecanizada em solo de 1ª categoria, em campo aberto</v>
      </c>
      <c r="E30" s="408" t="str">
        <f>IF($B30="","",VLOOKUP($C30,'CPOS 176'!$A$1:$AC$10838,4,0))</f>
        <v>m³</v>
      </c>
      <c r="F30" s="300">
        <v>4363.2</v>
      </c>
      <c r="G30" s="409">
        <f>IF($B30="","",VLOOKUP($C30,'CPOS 176'!$A$17:$AC$10840,7,0))</f>
        <v>8.7899999999999991</v>
      </c>
      <c r="H30" s="410">
        <f t="shared" ref="H30" si="8">ROUND(F30*G30,2)</f>
        <v>38352.53</v>
      </c>
      <c r="I30" s="349" t="s">
        <v>8575</v>
      </c>
      <c r="J30" s="278"/>
      <c r="K30" s="278">
        <f t="shared" si="1"/>
        <v>47940.662499999999</v>
      </c>
    </row>
    <row r="31" spans="1:11" ht="27" customHeight="1" x14ac:dyDescent="0.2">
      <c r="A31" s="298" t="s">
        <v>8581</v>
      </c>
      <c r="B31" s="284" t="s">
        <v>92</v>
      </c>
      <c r="C31" s="299" t="s">
        <v>3141</v>
      </c>
      <c r="D31" s="407" t="str">
        <f>IF($B31="","",VLOOKUP($C31,'CPOS 176'!$A$17:$AC$10838,3,0))</f>
        <v>Transporte de solo de 1ª e 2ª categoria por caminhão até o 2° km</v>
      </c>
      <c r="E31" s="408" t="str">
        <f>IF($B31="","",VLOOKUP($C31,'CPOS 176'!$A$1:$AC$10838,4,0))</f>
        <v>m³</v>
      </c>
      <c r="F31" s="300">
        <f>F30*1.3</f>
        <v>5672.16</v>
      </c>
      <c r="G31" s="409">
        <f>IF($B31="","",VLOOKUP($C31,'CPOS 176'!$A$17:$AC$10840,7,0))</f>
        <v>4.68</v>
      </c>
      <c r="H31" s="410">
        <f t="shared" si="7"/>
        <v>26545.71</v>
      </c>
      <c r="I31" s="349" t="s">
        <v>8571</v>
      </c>
      <c r="J31" s="278"/>
      <c r="K31" s="278">
        <f t="shared" si="1"/>
        <v>33182.137499999997</v>
      </c>
    </row>
    <row r="32" spans="1:11" s="414" customFormat="1" ht="27" customHeight="1" x14ac:dyDescent="0.2">
      <c r="A32" s="436" t="s">
        <v>7940</v>
      </c>
      <c r="B32" s="461"/>
      <c r="C32" s="456"/>
      <c r="D32" s="439" t="s">
        <v>7935</v>
      </c>
      <c r="E32" s="440" t="str">
        <f>IF($B32="","",VLOOKUP($C32,'CPOS 176'!$A$1:$AC$10838,4,0))</f>
        <v/>
      </c>
      <c r="F32" s="449"/>
      <c r="G32" s="442" t="str">
        <f>IF($B32="","",VLOOKUP($C32,'CPOS 176'!$A$17:$AC$10840,7,0))</f>
        <v/>
      </c>
      <c r="H32" s="460"/>
      <c r="I32" s="412"/>
      <c r="J32" s="413"/>
      <c r="K32" s="278">
        <f t="shared" si="1"/>
        <v>0</v>
      </c>
    </row>
    <row r="33" spans="1:11" ht="33.75" x14ac:dyDescent="0.2">
      <c r="A33" s="298" t="s">
        <v>7941</v>
      </c>
      <c r="B33" s="284" t="s">
        <v>92</v>
      </c>
      <c r="C33" s="419" t="s">
        <v>2876</v>
      </c>
      <c r="D33" s="407" t="str">
        <f>IF($B33="","",VLOOKUP($C33,'CPOS 176'!$A$17:$AC$10838,3,0))</f>
        <v>Demolição manual de concreto armado</v>
      </c>
      <c r="E33" s="408" t="str">
        <f>IF($B33="","",VLOOKUP($C33,'CPOS 176'!$A$1:$AC$10838,4,0))</f>
        <v>m³</v>
      </c>
      <c r="F33" s="300">
        <f>3.8*1.05*0.4+0.4^3+0.25*0.25*0.4</f>
        <v>1.6850000000000001</v>
      </c>
      <c r="G33" s="409">
        <f>IF($B33="","",VLOOKUP($C33,'CPOS 176'!$A$17:$AC$10840,7,0))</f>
        <v>270</v>
      </c>
      <c r="H33" s="410">
        <f t="shared" ref="H33:H45" si="9">ROUND(F33*G33,2)</f>
        <v>454.95</v>
      </c>
      <c r="I33" s="349" t="s">
        <v>8555</v>
      </c>
      <c r="J33" s="278"/>
      <c r="K33" s="278">
        <f t="shared" si="1"/>
        <v>568.6875</v>
      </c>
    </row>
    <row r="34" spans="1:11" ht="27" customHeight="1" x14ac:dyDescent="0.2">
      <c r="A34" s="298" t="s">
        <v>7942</v>
      </c>
      <c r="B34" s="284" t="s">
        <v>92</v>
      </c>
      <c r="C34" s="299" t="s">
        <v>3179</v>
      </c>
      <c r="D34" s="407" t="str">
        <f>IF($B34="","",VLOOKUP($C34,'CPOS 176'!$A$17:$AC$10838,3,0))</f>
        <v>Escavação mecanizada de valas ou cavas com profundidade de até 2 m</v>
      </c>
      <c r="E34" s="408" t="str">
        <f>IF($B34="","",VLOOKUP($C34,'CPOS 176'!$A$1:$AC$10838,4,0))</f>
        <v>m³</v>
      </c>
      <c r="F34" s="300">
        <f>(2.5*1+(1.32+0.5)/2)*47.46</f>
        <v>161.83860000000001</v>
      </c>
      <c r="G34" s="409">
        <f>IF($B34="","",VLOOKUP($C34,'CPOS 176'!$A$17:$AC$10840,7,0))</f>
        <v>6.56</v>
      </c>
      <c r="H34" s="410">
        <f t="shared" si="9"/>
        <v>1061.6600000000001</v>
      </c>
      <c r="I34" s="349" t="s">
        <v>8554</v>
      </c>
      <c r="J34" s="278"/>
      <c r="K34" s="278">
        <f t="shared" si="1"/>
        <v>1327.075</v>
      </c>
    </row>
    <row r="35" spans="1:11" ht="45" x14ac:dyDescent="0.2">
      <c r="A35" s="298" t="s">
        <v>7943</v>
      </c>
      <c r="B35" s="284" t="s">
        <v>92</v>
      </c>
      <c r="C35" s="299" t="s">
        <v>3174</v>
      </c>
      <c r="D35" s="407" t="str">
        <f>IF($B35="","",VLOOKUP($C35,'CPOS 176'!$A$17:$AC$10838,3,0))</f>
        <v>Escavação e carga mecanizada para exploração de solo em jazida</v>
      </c>
      <c r="E35" s="408" t="str">
        <f>IF($B35="","",VLOOKUP($C35,'CPOS 176'!$A$1:$AC$10838,4,0))</f>
        <v>m³</v>
      </c>
      <c r="F35" s="300">
        <f>(6*3/2+3.2*3+9*3/2+2.5*1)*47.46*1.3</f>
        <v>2134.7508000000003</v>
      </c>
      <c r="G35" s="409">
        <f>IF($B35="","",VLOOKUP($C35,'CPOS 176'!$A$17:$AC$10840,7,0))</f>
        <v>8.5500000000000007</v>
      </c>
      <c r="H35" s="410">
        <f t="shared" si="9"/>
        <v>18252.12</v>
      </c>
      <c r="I35" s="349" t="s">
        <v>8557</v>
      </c>
      <c r="J35" s="278"/>
      <c r="K35" s="278">
        <f t="shared" si="1"/>
        <v>22815.149999999998</v>
      </c>
    </row>
    <row r="36" spans="1:11" ht="27" customHeight="1" x14ac:dyDescent="0.2">
      <c r="A36" s="298" t="s">
        <v>7949</v>
      </c>
      <c r="B36" s="284" t="s">
        <v>92</v>
      </c>
      <c r="C36" s="299" t="s">
        <v>3141</v>
      </c>
      <c r="D36" s="407" t="str">
        <f>IF($B36="","",VLOOKUP($C36,'CPOS 176'!$A$17:$AC$10838,3,0))</f>
        <v>Transporte de solo de 1ª e 2ª categoria por caminhão até o 2° km</v>
      </c>
      <c r="E36" s="408" t="str">
        <f>IF($B36="","",VLOOKUP($C36,'CPOS 176'!$A$1:$AC$10838,4,0))</f>
        <v>m³</v>
      </c>
      <c r="F36" s="300">
        <f>F35</f>
        <v>2134.7508000000003</v>
      </c>
      <c r="G36" s="409">
        <f>IF($B36="","",VLOOKUP($C36,'CPOS 176'!$A$17:$AC$10840,7,0))</f>
        <v>4.68</v>
      </c>
      <c r="H36" s="410">
        <f t="shared" si="9"/>
        <v>9990.6299999999992</v>
      </c>
      <c r="I36" s="349" t="s">
        <v>8556</v>
      </c>
      <c r="J36" s="278"/>
      <c r="K36" s="278">
        <f t="shared" si="1"/>
        <v>12488.287499999999</v>
      </c>
    </row>
    <row r="37" spans="1:11" ht="45" x14ac:dyDescent="0.2">
      <c r="A37" s="298" t="s">
        <v>7950</v>
      </c>
      <c r="B37" s="284" t="s">
        <v>92</v>
      </c>
      <c r="C37" s="299" t="s">
        <v>3198</v>
      </c>
      <c r="D37" s="407" t="str">
        <f>IF($B37="","",VLOOKUP($C37,'CPOS 176'!$A$17:$AC$10838,3,0))</f>
        <v>Compactação de aterro mecanizado a 100% PN, sem fornecimento de solo em campo aberto</v>
      </c>
      <c r="E37" s="408" t="str">
        <f>IF($B37="","",VLOOKUP($C37,'CPOS 176'!$A$1:$AC$10838,4,0))</f>
        <v>m³</v>
      </c>
      <c r="F37" s="300">
        <f>(6*3/2+3.2*3+9*3/2+2.5*1)*47.46</f>
        <v>1642.116</v>
      </c>
      <c r="G37" s="409">
        <f>IF($B37="","",VLOOKUP($C37,'CPOS 176'!$A$17:$AC$10840,7,0))</f>
        <v>6.71</v>
      </c>
      <c r="H37" s="410">
        <f t="shared" si="9"/>
        <v>11018.6</v>
      </c>
      <c r="I37" s="349" t="s">
        <v>8558</v>
      </c>
      <c r="J37" s="278"/>
      <c r="K37" s="278">
        <f t="shared" si="1"/>
        <v>13773.25</v>
      </c>
    </row>
    <row r="38" spans="1:11" ht="33.75" x14ac:dyDescent="0.2">
      <c r="A38" s="298" t="s">
        <v>7951</v>
      </c>
      <c r="B38" s="284" t="s">
        <v>92</v>
      </c>
      <c r="C38" s="419" t="s">
        <v>3241</v>
      </c>
      <c r="D38" s="407" t="str">
        <f>IF($B38="","",VLOOKUP($C38,'CPOS 176'!$A$17:$AC$10838,3,0))</f>
        <v>Forma em madeira comum para fundação</v>
      </c>
      <c r="E38" s="408" t="str">
        <f>IF($B38="","",VLOOKUP($C38,'CPOS 176'!$A$1:$AC$10838,4,0))</f>
        <v>m²</v>
      </c>
      <c r="F38" s="300">
        <f>1.2*2.78*3+27.77+22.93+1.7*1.75+2.4*1.7</f>
        <v>67.763000000000005</v>
      </c>
      <c r="G38" s="409">
        <f>IF($B38="","",VLOOKUP($C38,'CPOS 176'!$A$17:$AC$10840,7,0))</f>
        <v>59.86</v>
      </c>
      <c r="H38" s="410">
        <f t="shared" ref="H38:H39" si="10">ROUND(F38*G38,2)</f>
        <v>4056.29</v>
      </c>
      <c r="I38" s="349" t="s">
        <v>8586</v>
      </c>
      <c r="J38" s="278"/>
      <c r="K38" s="278">
        <f t="shared" si="1"/>
        <v>5070.3625000000002</v>
      </c>
    </row>
    <row r="39" spans="1:11" s="417" customFormat="1" ht="12.75" x14ac:dyDescent="0.2">
      <c r="A39" s="298" t="s">
        <v>7952</v>
      </c>
      <c r="B39" s="284" t="s">
        <v>92</v>
      </c>
      <c r="C39" s="419" t="s">
        <v>3272</v>
      </c>
      <c r="D39" s="407" t="str">
        <f>IF($B39="","",VLOOKUP($C39,'CPOS 176'!$A$17:$AC$10838,3,0))</f>
        <v>Armadura em barra de aço CA-50 (A ou B) fyk = 500 MPa</v>
      </c>
      <c r="E39" s="408" t="str">
        <f>IF($B39="","",VLOOKUP($C39,'CPOS 176'!$A$1:$AC$10838,4,0))</f>
        <v>kg</v>
      </c>
      <c r="F39" s="300">
        <f>F40*90</f>
        <v>2130.3684000000003</v>
      </c>
      <c r="G39" s="409">
        <f>IF($B39="","",VLOOKUP($C39,'CPOS 176'!$A$17:$AC$10840,7,0))</f>
        <v>6.56</v>
      </c>
      <c r="H39" s="410">
        <f t="shared" si="10"/>
        <v>13975.22</v>
      </c>
      <c r="I39" s="415" t="s">
        <v>8590</v>
      </c>
      <c r="J39" s="416"/>
      <c r="K39" s="278">
        <f t="shared" si="1"/>
        <v>17469.024999999998</v>
      </c>
    </row>
    <row r="40" spans="1:11" ht="45" x14ac:dyDescent="0.2">
      <c r="A40" s="298" t="s">
        <v>7954</v>
      </c>
      <c r="B40" s="284" t="s">
        <v>92</v>
      </c>
      <c r="C40" s="419" t="s">
        <v>3279</v>
      </c>
      <c r="D40" s="407" t="str">
        <f>IF($B40="","",VLOOKUP($C40,'CPOS 176'!$A$17:$AC$10838,3,0))</f>
        <v>Concreto usinado, fck = 20 MPa</v>
      </c>
      <c r="E40" s="408" t="str">
        <f>IF($B40="","",VLOOKUP($C40,'CPOS 176'!$A$1:$AC$10838,4,0))</f>
        <v>m³</v>
      </c>
      <c r="F40" s="300">
        <f>(16.86*2.78+1.2*2.78*3+27.77+22.93+1.7*1.75+2.4*1.7+1.55*2.4)*0.2</f>
        <v>23.670760000000001</v>
      </c>
      <c r="G40" s="409">
        <f>IF($B40="","",VLOOKUP($C40,'CPOS 176'!$A$17:$AC$10840,7,0))</f>
        <v>268.64</v>
      </c>
      <c r="H40" s="410">
        <f t="shared" si="9"/>
        <v>6358.91</v>
      </c>
      <c r="I40" s="349" t="s">
        <v>8585</v>
      </c>
      <c r="J40" s="347">
        <f>(2.4*3 +1.2*3+9.6)*2.78</f>
        <v>56.711999999999989</v>
      </c>
      <c r="K40" s="278">
        <f t="shared" si="1"/>
        <v>7948.6374999999998</v>
      </c>
    </row>
    <row r="41" spans="1:11" ht="27" customHeight="1" x14ac:dyDescent="0.2">
      <c r="A41" s="298" t="s">
        <v>7955</v>
      </c>
      <c r="B41" s="284" t="s">
        <v>92</v>
      </c>
      <c r="C41" s="419" t="s">
        <v>3310</v>
      </c>
      <c r="D41" s="407" t="str">
        <f>IF($B41="","",VLOOKUP($C41,'CPOS 176'!$A$17:$AC$10838,3,0))</f>
        <v>Lançamento e adensamento de concreto ou massa em fundação</v>
      </c>
      <c r="E41" s="408" t="str">
        <f>IF($B41="","",VLOOKUP($C41,'CPOS 176'!$A$1:$AC$10838,4,0))</f>
        <v>m³</v>
      </c>
      <c r="F41" s="300">
        <f>F40</f>
        <v>23.670760000000001</v>
      </c>
      <c r="G41" s="409">
        <f>IF($B41="","",VLOOKUP($C41,'CPOS 176'!$A$17:$AC$10840,7,0))</f>
        <v>113.84</v>
      </c>
      <c r="H41" s="410">
        <f t="shared" si="9"/>
        <v>2694.68</v>
      </c>
      <c r="I41" s="349" t="s">
        <v>8106</v>
      </c>
      <c r="J41" s="278"/>
      <c r="K41" s="278">
        <f t="shared" si="1"/>
        <v>3368.35</v>
      </c>
    </row>
    <row r="42" spans="1:11" ht="27" customHeight="1" x14ac:dyDescent="0.2">
      <c r="A42" s="298" t="s">
        <v>7956</v>
      </c>
      <c r="B42" s="284" t="s">
        <v>92</v>
      </c>
      <c r="C42" s="419" t="s">
        <v>3226</v>
      </c>
      <c r="D42" s="407" t="str">
        <f>IF($B42="","",VLOOKUP($C42,'CPOS 176'!$A$17:$AC$10838,3,0))</f>
        <v>Barbacã em tubo de PVC com diâmetro 50 mm</v>
      </c>
      <c r="E42" s="408" t="str">
        <f>IF($B42="","",VLOOKUP($C42,'CPOS 176'!$A$1:$AC$10838,4,0))</f>
        <v>m</v>
      </c>
      <c r="F42" s="300">
        <f>0.2*3*3</f>
        <v>1.8000000000000003</v>
      </c>
      <c r="G42" s="409">
        <f>IF($B42="","",VLOOKUP($C42,'CPOS 176'!$A$17:$AC$10840,7,0))</f>
        <v>17.8</v>
      </c>
      <c r="H42" s="410">
        <f t="shared" si="9"/>
        <v>32.04</v>
      </c>
      <c r="I42" s="349" t="s">
        <v>8560</v>
      </c>
      <c r="J42" s="278"/>
      <c r="K42" s="278">
        <f t="shared" si="1"/>
        <v>40.049999999999997</v>
      </c>
    </row>
    <row r="43" spans="1:11" ht="27" customHeight="1" x14ac:dyDescent="0.2">
      <c r="A43" s="298" t="s">
        <v>7958</v>
      </c>
      <c r="B43" s="284" t="s">
        <v>92</v>
      </c>
      <c r="C43" s="419" t="s">
        <v>3219</v>
      </c>
      <c r="D43" s="407" t="str">
        <f>IF($B43="","",VLOOKUP($C43,'CPOS 176'!$A$17:$AC$10838,3,0))</f>
        <v>Dreno com pedra britada</v>
      </c>
      <c r="E43" s="408" t="str">
        <f>IF($B43="","",VLOOKUP($C43,'CPOS 176'!$A$1:$AC$10838,4,0))</f>
        <v>m³</v>
      </c>
      <c r="F43" s="300">
        <f>(1.32+0.5)/2*47.46</f>
        <v>43.188600000000001</v>
      </c>
      <c r="G43" s="409">
        <f>IF($B43="","",VLOOKUP($C43,'CPOS 176'!$A$17:$AC$10840,7,0))</f>
        <v>91.87</v>
      </c>
      <c r="H43" s="410">
        <f t="shared" si="9"/>
        <v>3967.74</v>
      </c>
      <c r="I43" s="349" t="s">
        <v>8559</v>
      </c>
      <c r="J43" s="347">
        <f>1.32*1*47.46</f>
        <v>62.647200000000005</v>
      </c>
      <c r="K43" s="278">
        <f t="shared" si="1"/>
        <v>4959.6749999999993</v>
      </c>
    </row>
    <row r="44" spans="1:11" ht="27" customHeight="1" x14ac:dyDescent="0.2">
      <c r="A44" s="298" t="s">
        <v>7959</v>
      </c>
      <c r="B44" s="284" t="s">
        <v>92</v>
      </c>
      <c r="C44" s="419" t="s">
        <v>3223</v>
      </c>
      <c r="D44" s="407" t="str">
        <f>IF($B44="","",VLOOKUP($C44,'CPOS 176'!$A$17:$AC$10838,3,0))</f>
        <v>Manta geotêxtil com resistência à tração longitudinal de 16kN/m e transversal de 14kN/m</v>
      </c>
      <c r="E44" s="408" t="str">
        <f>IF($B44="","",VLOOKUP($C44,'CPOS 176'!$A$1:$AC$10838,4,0))</f>
        <v>m²</v>
      </c>
      <c r="F44" s="300">
        <f>(0.5+1.1*2+1.32+0.2)*47.46</f>
        <v>200.28120000000004</v>
      </c>
      <c r="G44" s="409">
        <f>IF($B44="","",VLOOKUP($C44,'CPOS 176'!$A$17:$AC$10840,7,0))</f>
        <v>13.36</v>
      </c>
      <c r="H44" s="410">
        <f t="shared" si="9"/>
        <v>2675.76</v>
      </c>
      <c r="I44" s="349" t="s">
        <v>8561</v>
      </c>
      <c r="J44" s="278"/>
      <c r="K44" s="278">
        <f t="shared" si="1"/>
        <v>3344.7000000000003</v>
      </c>
    </row>
    <row r="45" spans="1:11" ht="27" customHeight="1" x14ac:dyDescent="0.2">
      <c r="A45" s="298" t="s">
        <v>8534</v>
      </c>
      <c r="B45" s="284" t="s">
        <v>92</v>
      </c>
      <c r="C45" s="419" t="s">
        <v>6028</v>
      </c>
      <c r="D45" s="407" t="str">
        <f>IF($B45="","",VLOOKUP($C45,'CPOS 176'!$A$17:$AC$10838,3,0))</f>
        <v>Tubo de PVC rígido PxB com virola e anel de borracha, linha esgoto série reforçada ´R´. DN= 150 mm, inclusive conexões</v>
      </c>
      <c r="E45" s="408" t="str">
        <f>IF($B45="","",VLOOKUP($C45,'CPOS 176'!$A$1:$AC$10838,4,0))</f>
        <v>m</v>
      </c>
      <c r="F45" s="300">
        <v>18.440000000000001</v>
      </c>
      <c r="G45" s="409">
        <f>IF($B45="","",VLOOKUP($C45,'CPOS 176'!$A$17:$AC$10840,7,0))</f>
        <v>105.44</v>
      </c>
      <c r="H45" s="410">
        <f t="shared" si="9"/>
        <v>1944.31</v>
      </c>
      <c r="I45" s="349" t="s">
        <v>8562</v>
      </c>
      <c r="J45" s="278"/>
      <c r="K45" s="278">
        <f t="shared" si="1"/>
        <v>2430.3874999999998</v>
      </c>
    </row>
    <row r="46" spans="1:11" s="414" customFormat="1" ht="27" customHeight="1" x14ac:dyDescent="0.2">
      <c r="A46" s="436" t="s">
        <v>7965</v>
      </c>
      <c r="B46" s="461"/>
      <c r="C46" s="462"/>
      <c r="D46" s="439" t="s">
        <v>7960</v>
      </c>
      <c r="E46" s="440" t="str">
        <f>IF($B46="","",VLOOKUP($C46,'CPOS 176'!$A$1:$AC$10838,4,0))</f>
        <v/>
      </c>
      <c r="F46" s="449"/>
      <c r="G46" s="442" t="str">
        <f>IF($B46="","",VLOOKUP($C46,'CPOS 176'!$A$17:$AC$10840,7,0))</f>
        <v/>
      </c>
      <c r="H46" s="460"/>
      <c r="I46" s="412"/>
      <c r="J46" s="413"/>
      <c r="K46" s="278">
        <f t="shared" si="1"/>
        <v>0</v>
      </c>
    </row>
    <row r="47" spans="1:11" ht="38.25" x14ac:dyDescent="0.2">
      <c r="A47" s="298" t="s">
        <v>7957</v>
      </c>
      <c r="B47" s="284" t="s">
        <v>92</v>
      </c>
      <c r="C47" s="419" t="s">
        <v>7088</v>
      </c>
      <c r="D47" s="407" t="str">
        <f>IF($B47="","",VLOOKUP($C47,'CPOS 176'!$A$17:$AC$10838,3,0))</f>
        <v>Gabião tipo caixa em tela metálica, altura de 0,5 m, com revestimento liga zinco/alumínio, malha hexagonal 8/10 cm, fio diâmetro 2,7 mm, independente do formato ou utilização</v>
      </c>
      <c r="E47" s="408" t="str">
        <f>IF($B47="","",VLOOKUP($C47,'CPOS 176'!$A$1:$AC$10838,4,0))</f>
        <v>m³</v>
      </c>
      <c r="F47" s="300">
        <f>222.3*0.5*1</f>
        <v>111.15</v>
      </c>
      <c r="G47" s="409">
        <f>IF($B47="","",VLOOKUP($C47,'CPOS 176'!$A$17:$AC$10840,7,0))</f>
        <v>550.54</v>
      </c>
      <c r="H47" s="410">
        <f t="shared" ref="H47:H48" si="11">ROUND(F47*G47,2)</f>
        <v>61192.52</v>
      </c>
      <c r="I47" s="349" t="s">
        <v>8587</v>
      </c>
      <c r="J47" s="278"/>
      <c r="K47" s="278">
        <f t="shared" si="1"/>
        <v>76490.649999999994</v>
      </c>
    </row>
    <row r="48" spans="1:11" ht="27" customHeight="1" x14ac:dyDescent="0.2">
      <c r="A48" s="298" t="s">
        <v>7945</v>
      </c>
      <c r="B48" s="284" t="s">
        <v>92</v>
      </c>
      <c r="C48" s="419" t="s">
        <v>4557</v>
      </c>
      <c r="D48" s="407" t="str">
        <f>IF($B48="","",VLOOKUP($C48,'CPOS 176'!$A$17:$AC$10838,3,0))</f>
        <v>Plantio de grama esmeralda em placas (jardins e canteiros)</v>
      </c>
      <c r="E48" s="408" t="str">
        <f>IF($B48="","",VLOOKUP($C48,'CPOS 176'!$A$1:$AC$10838,4,0))</f>
        <v>m²</v>
      </c>
      <c r="F48" s="300">
        <f>(3115.4-2417.5)*1.41</f>
        <v>984.0390000000001</v>
      </c>
      <c r="G48" s="409">
        <f>IF($B48="","",VLOOKUP($C48,'CPOS 176'!$A$17:$AC$10840,7,0))</f>
        <v>8.85</v>
      </c>
      <c r="H48" s="410">
        <f t="shared" si="11"/>
        <v>8708.75</v>
      </c>
      <c r="I48" s="349" t="s">
        <v>8576</v>
      </c>
      <c r="J48" s="278"/>
      <c r="K48" s="278">
        <f t="shared" si="1"/>
        <v>10885.9375</v>
      </c>
    </row>
    <row r="49" spans="1:11" s="414" customFormat="1" ht="27" customHeight="1" x14ac:dyDescent="0.2">
      <c r="A49" s="436" t="s">
        <v>7966</v>
      </c>
      <c r="B49" s="463"/>
      <c r="C49" s="445"/>
      <c r="D49" s="439" t="s">
        <v>7944</v>
      </c>
      <c r="E49" s="440" t="str">
        <f>IF($B49="","",VLOOKUP($C49,'CPOS 176'!$A$1:$AC$10838,4,0))</f>
        <v/>
      </c>
      <c r="F49" s="449"/>
      <c r="G49" s="442" t="str">
        <f>IF($B49="","",VLOOKUP($C49,'CPOS 176'!$A$17:$AC$10840,7,0))</f>
        <v/>
      </c>
      <c r="H49" s="460"/>
      <c r="I49" s="412"/>
      <c r="J49" s="413"/>
      <c r="K49" s="278">
        <f t="shared" si="1"/>
        <v>0</v>
      </c>
    </row>
    <row r="50" spans="1:11" ht="27" customHeight="1" x14ac:dyDescent="0.2">
      <c r="A50" s="298" t="s">
        <v>7967</v>
      </c>
      <c r="B50" s="284" t="s">
        <v>92</v>
      </c>
      <c r="C50" s="419" t="s">
        <v>3337</v>
      </c>
      <c r="D50" s="407" t="str">
        <f>IF($B50="","",VLOOKUP($C50,'CPOS 176'!$A$17:$AC$10838,3,0))</f>
        <v>Broca em concreto armado diâmetro de 25 cm - completa</v>
      </c>
      <c r="E50" s="408" t="str">
        <f>IF($B50="","",VLOOKUP($C50,'CPOS 176'!$A$1:$AC$10838,4,0))</f>
        <v>m</v>
      </c>
      <c r="F50" s="300">
        <v>12</v>
      </c>
      <c r="G50" s="409">
        <f>IF($B50="","",VLOOKUP($C50,'CPOS 176'!$A$17:$AC$10840,7,0))</f>
        <v>51.58</v>
      </c>
      <c r="H50" s="410">
        <f t="shared" ref="H50:H57" si="12">ROUND(F50*G50,2)</f>
        <v>618.96</v>
      </c>
      <c r="I50" s="349" t="s">
        <v>8568</v>
      </c>
      <c r="J50" s="278"/>
      <c r="K50" s="278">
        <f t="shared" si="1"/>
        <v>773.7</v>
      </c>
    </row>
    <row r="51" spans="1:11" ht="27" customHeight="1" x14ac:dyDescent="0.2">
      <c r="A51" s="298" t="s">
        <v>7968</v>
      </c>
      <c r="B51" s="284" t="s">
        <v>92</v>
      </c>
      <c r="C51" s="419" t="s">
        <v>3241</v>
      </c>
      <c r="D51" s="407" t="str">
        <f>IF($B51="","",VLOOKUP($C51,'CPOS 176'!$A$17:$AC$10838,3,0))</f>
        <v>Forma em madeira comum para fundação</v>
      </c>
      <c r="E51" s="408" t="str">
        <f>IF($B51="","",VLOOKUP($C51,'CPOS 176'!$A$1:$AC$10838,4,0))</f>
        <v>m²</v>
      </c>
      <c r="F51" s="300">
        <f>0.9+15.4+2.64*2</f>
        <v>21.580000000000002</v>
      </c>
      <c r="G51" s="409">
        <f>IF($B51="","",VLOOKUP($C51,'CPOS 176'!$A$17:$AC$10840,7,0))</f>
        <v>59.86</v>
      </c>
      <c r="H51" s="410">
        <f t="shared" si="12"/>
        <v>1291.78</v>
      </c>
      <c r="I51" s="349" t="s">
        <v>8563</v>
      </c>
      <c r="J51" s="278"/>
      <c r="K51" s="278">
        <f t="shared" si="1"/>
        <v>1614.7249999999999</v>
      </c>
    </row>
    <row r="52" spans="1:11" ht="27" customHeight="1" x14ac:dyDescent="0.2">
      <c r="A52" s="298" t="s">
        <v>7969</v>
      </c>
      <c r="B52" s="284" t="s">
        <v>92</v>
      </c>
      <c r="C52" s="419" t="s">
        <v>3272</v>
      </c>
      <c r="D52" s="407" t="str">
        <f>IF($B52="","",VLOOKUP($C52,'CPOS 176'!$A$17:$AC$10838,3,0))</f>
        <v>Armadura em barra de aço CA-50 (A ou B) fyk = 500 MPa</v>
      </c>
      <c r="E52" s="408" t="str">
        <f>IF($B52="","",VLOOKUP($C52,'CPOS 176'!$A$1:$AC$10838,4,0))</f>
        <v>kg</v>
      </c>
      <c r="F52" s="300">
        <v>233.6</v>
      </c>
      <c r="G52" s="409">
        <f>IF($B52="","",VLOOKUP($C52,'CPOS 176'!$A$17:$AC$10840,7,0))</f>
        <v>6.56</v>
      </c>
      <c r="H52" s="410">
        <f t="shared" si="12"/>
        <v>1532.42</v>
      </c>
      <c r="I52" s="349" t="s">
        <v>8565</v>
      </c>
      <c r="J52" s="278"/>
      <c r="K52" s="278">
        <f t="shared" si="1"/>
        <v>1915.5250000000001</v>
      </c>
    </row>
    <row r="53" spans="1:11" ht="27" customHeight="1" x14ac:dyDescent="0.2">
      <c r="A53" s="298" t="s">
        <v>7970</v>
      </c>
      <c r="B53" s="284" t="s">
        <v>92</v>
      </c>
      <c r="C53" s="419" t="s">
        <v>3281</v>
      </c>
      <c r="D53" s="407" t="str">
        <f>IF($B53="","",VLOOKUP($C53,'CPOS 176'!$A$17:$AC$10838,3,0))</f>
        <v>Concreto usinado, fck = 30 MPa</v>
      </c>
      <c r="E53" s="408" t="str">
        <f>IF($B53="","",VLOOKUP($C53,'CPOS 176'!$A$1:$AC$10838,4,0))</f>
        <v>m³</v>
      </c>
      <c r="F53" s="300">
        <f>0.4+1.46+0.22*2</f>
        <v>2.2999999999999998</v>
      </c>
      <c r="G53" s="409">
        <f>IF($B53="","",VLOOKUP($C53,'CPOS 176'!$A$17:$AC$10840,7,0))</f>
        <v>290.36</v>
      </c>
      <c r="H53" s="410">
        <f t="shared" si="12"/>
        <v>667.83</v>
      </c>
      <c r="I53" s="349" t="s">
        <v>8564</v>
      </c>
      <c r="J53" s="278"/>
      <c r="K53" s="278">
        <f t="shared" si="1"/>
        <v>834.78750000000002</v>
      </c>
    </row>
    <row r="54" spans="1:11" ht="27" customHeight="1" x14ac:dyDescent="0.2">
      <c r="A54" s="298" t="s">
        <v>7971</v>
      </c>
      <c r="B54" s="284" t="s">
        <v>92</v>
      </c>
      <c r="C54" s="419" t="s">
        <v>3310</v>
      </c>
      <c r="D54" s="407" t="str">
        <f>IF($B54="","",VLOOKUP($C54,'CPOS 176'!$A$17:$AC$10838,3,0))</f>
        <v>Lançamento e adensamento de concreto ou massa em fundação</v>
      </c>
      <c r="E54" s="408" t="str">
        <f>IF($B54="","",VLOOKUP($C54,'CPOS 176'!$A$1:$AC$10838,4,0))</f>
        <v>m³</v>
      </c>
      <c r="F54" s="300">
        <f>F53</f>
        <v>2.2999999999999998</v>
      </c>
      <c r="G54" s="409">
        <f>IF($B54="","",VLOOKUP($C54,'CPOS 176'!$A$17:$AC$10840,7,0))</f>
        <v>113.84</v>
      </c>
      <c r="H54" s="410">
        <f t="shared" si="12"/>
        <v>261.83</v>
      </c>
      <c r="I54" s="349" t="s">
        <v>8564</v>
      </c>
      <c r="J54" s="278"/>
      <c r="K54" s="278">
        <f t="shared" si="1"/>
        <v>327.28749999999997</v>
      </c>
    </row>
    <row r="55" spans="1:11" ht="27" customHeight="1" x14ac:dyDescent="0.2">
      <c r="A55" s="298" t="s">
        <v>7972</v>
      </c>
      <c r="B55" s="284" t="s">
        <v>92</v>
      </c>
      <c r="C55" s="419" t="s">
        <v>3842</v>
      </c>
      <c r="D55" s="407" t="str">
        <f>IF($B55="","",VLOOKUP($C55,'CPOS 176'!$A$17:$AC$10838,3,0))</f>
        <v>Testeira em tábua aparelhada, largura até 20 cm</v>
      </c>
      <c r="E55" s="408" t="str">
        <f>IF($B55="","",VLOOKUP($C55,'CPOS 176'!$A$1:$AC$10838,4,0))</f>
        <v>m</v>
      </c>
      <c r="F55" s="300">
        <f>18*0.69</f>
        <v>12.419999999999998</v>
      </c>
      <c r="G55" s="409">
        <f>IF($B55="","",VLOOKUP($C55,'CPOS 176'!$A$17:$AC$10840,7,0))</f>
        <v>21.84</v>
      </c>
      <c r="H55" s="410">
        <f t="shared" si="12"/>
        <v>271.25</v>
      </c>
      <c r="I55" s="349" t="s">
        <v>8566</v>
      </c>
      <c r="J55" s="278"/>
      <c r="K55" s="278">
        <f t="shared" si="1"/>
        <v>339.0625</v>
      </c>
    </row>
    <row r="56" spans="1:11" ht="27" customHeight="1" x14ac:dyDescent="0.2">
      <c r="A56" s="298" t="s">
        <v>7973</v>
      </c>
      <c r="B56" s="284" t="s">
        <v>92</v>
      </c>
      <c r="C56" s="419" t="s">
        <v>5670</v>
      </c>
      <c r="D56" s="407" t="str">
        <f>IF($B56="","",VLOOKUP($C56,'CPOS 176'!$A$17:$AC$10838,3,0))</f>
        <v>Tela equipotencial em aço inoxidável, largura de 200 mm, espessura de 1,4 mm</v>
      </c>
      <c r="E56" s="408" t="str">
        <f>IF($B56="","",VLOOKUP($C56,'CPOS 176'!$A$1:$AC$10838,4,0))</f>
        <v>m</v>
      </c>
      <c r="F56" s="300">
        <v>0.69</v>
      </c>
      <c r="G56" s="409">
        <f>IF($B56="","",VLOOKUP($C56,'CPOS 176'!$A$17:$AC$10840,7,0))</f>
        <v>53.58</v>
      </c>
      <c r="H56" s="410">
        <f t="shared" si="12"/>
        <v>36.97</v>
      </c>
      <c r="I56" s="349" t="s">
        <v>8567</v>
      </c>
      <c r="J56" s="278"/>
      <c r="K56" s="278">
        <f t="shared" si="1"/>
        <v>46.212499999999999</v>
      </c>
    </row>
    <row r="57" spans="1:11" ht="27" customHeight="1" x14ac:dyDescent="0.2">
      <c r="A57" s="298" t="s">
        <v>7974</v>
      </c>
      <c r="B57" s="284" t="s">
        <v>92</v>
      </c>
      <c r="C57" s="419" t="s">
        <v>6126</v>
      </c>
      <c r="D57" s="407" t="str">
        <f>IF($B57="","",VLOOKUP($C57,'CPOS 176'!$A$17:$AC$10838,3,0))</f>
        <v>Tubo de concreto (PS-2), DN= 400mm</v>
      </c>
      <c r="E57" s="408" t="str">
        <f>IF($B57="","",VLOOKUP($C57,'CPOS 176'!$A$1:$AC$10838,4,0))</f>
        <v>m</v>
      </c>
      <c r="F57" s="300">
        <v>19.45</v>
      </c>
      <c r="G57" s="409">
        <f>IF($B57="","",VLOOKUP($C57,'CPOS 176'!$A$17:$AC$10840,7,0))</f>
        <v>72.66</v>
      </c>
      <c r="H57" s="410">
        <f t="shared" si="12"/>
        <v>1413.24</v>
      </c>
      <c r="I57" s="349" t="s">
        <v>7220</v>
      </c>
      <c r="J57" s="278"/>
      <c r="K57" s="278">
        <f t="shared" si="1"/>
        <v>1766.55</v>
      </c>
    </row>
    <row r="58" spans="1:11" ht="27" customHeight="1" x14ac:dyDescent="0.2">
      <c r="A58" s="289" t="s">
        <v>7946</v>
      </c>
      <c r="B58" s="84"/>
      <c r="C58" s="296"/>
      <c r="D58" s="292" t="s">
        <v>7961</v>
      </c>
      <c r="E58" s="297"/>
      <c r="F58" s="282"/>
      <c r="G58" s="282"/>
      <c r="H58" s="282">
        <f>SUBTOTAL(9,H59:H63)</f>
        <v>60890.200000000004</v>
      </c>
      <c r="I58" s="282"/>
      <c r="J58" s="278"/>
      <c r="K58" s="471">
        <f>SUBTOTAL(9,K59:K63)</f>
        <v>76112.75</v>
      </c>
    </row>
    <row r="59" spans="1:11" ht="12.75" x14ac:dyDescent="0.2">
      <c r="A59" s="298" t="s">
        <v>7948</v>
      </c>
      <c r="B59" s="284" t="s">
        <v>92</v>
      </c>
      <c r="C59" s="299" t="s">
        <v>2871</v>
      </c>
      <c r="D59" s="407" t="str">
        <f>IF($B59="","",VLOOKUP($C59,'CPOS 176'!$A$17:$AC$10838,3,0))</f>
        <v>Locação de vias, calçadas, tanques e lagoas</v>
      </c>
      <c r="E59" s="408" t="str">
        <f>IF($B59="","",VLOOKUP($C59,'CPOS 176'!$A$1:$AC$10838,4,0))</f>
        <v>m²</v>
      </c>
      <c r="F59" s="300">
        <f>215.85*3.5</f>
        <v>755.47500000000002</v>
      </c>
      <c r="G59" s="409">
        <f>IF($B59="","",VLOOKUP($C59,'CPOS 176'!$A$17:$AC$10840,7,0))</f>
        <v>1.08</v>
      </c>
      <c r="H59" s="410">
        <f t="shared" ref="H59:H63" si="13">ROUND(F59*G59,2)</f>
        <v>815.91</v>
      </c>
      <c r="I59" s="349" t="s">
        <v>8551</v>
      </c>
      <c r="J59" s="278"/>
      <c r="K59" s="278">
        <f t="shared" si="1"/>
        <v>1019.8874999999999</v>
      </c>
    </row>
    <row r="60" spans="1:11" ht="38.25" x14ac:dyDescent="0.2">
      <c r="A60" s="298" t="s">
        <v>7975</v>
      </c>
      <c r="B60" s="284" t="s">
        <v>92</v>
      </c>
      <c r="C60" s="299" t="s">
        <v>2863</v>
      </c>
      <c r="D60" s="407" t="str">
        <f>IF($B60="","",VLOOKUP($C60,'CPOS 176'!$A$17:$AC$10838,3,0))</f>
        <v>Limpeza mecanizada do terreno, inclusive troncos até 15 cm de diâmetro, com caminhão à disposição dentro e fora da obra, com transporte no raio de até 1 km</v>
      </c>
      <c r="E60" s="408" t="str">
        <f>IF($B60="","",VLOOKUP($C60,'CPOS 176'!$A$1:$AC$10838,4,0))</f>
        <v>m²</v>
      </c>
      <c r="F60" s="300">
        <f>F59</f>
        <v>755.47500000000002</v>
      </c>
      <c r="G60" s="409">
        <f>IF($B60="","",VLOOKUP($C60,'CPOS 176'!$A$17:$AC$10840,7,0))</f>
        <v>2.2599999999999998</v>
      </c>
      <c r="H60" s="410">
        <f t="shared" si="13"/>
        <v>1707.37</v>
      </c>
      <c r="I60" s="349" t="s">
        <v>8551</v>
      </c>
      <c r="J60" s="278"/>
      <c r="K60" s="278">
        <f t="shared" si="1"/>
        <v>2134.2124999999996</v>
      </c>
    </row>
    <row r="61" spans="1:11" ht="27" customHeight="1" x14ac:dyDescent="0.2">
      <c r="A61" s="298" t="s">
        <v>7976</v>
      </c>
      <c r="B61" s="284" t="s">
        <v>92</v>
      </c>
      <c r="C61" s="299" t="s">
        <v>6704</v>
      </c>
      <c r="D61" s="407" t="str">
        <f>IF($B61="","",VLOOKUP($C61,'CPOS 176'!$A$17:$AC$10838,3,0))</f>
        <v>Regularização e compactação mecanizada de superfície, sem controle do proctor normal</v>
      </c>
      <c r="E61" s="408" t="str">
        <f>IF($B61="","",VLOOKUP($C61,'CPOS 176'!$A$1:$AC$10838,4,0))</f>
        <v>m²</v>
      </c>
      <c r="F61" s="300">
        <f>F59</f>
        <v>755.47500000000002</v>
      </c>
      <c r="G61" s="409">
        <f>IF($B61="","",VLOOKUP($C61,'CPOS 176'!$A$17:$AC$10840,7,0))</f>
        <v>1.96</v>
      </c>
      <c r="H61" s="410">
        <f t="shared" si="13"/>
        <v>1480.73</v>
      </c>
      <c r="I61" s="349" t="s">
        <v>8552</v>
      </c>
      <c r="J61" s="278"/>
      <c r="K61" s="278">
        <f t="shared" si="1"/>
        <v>1850.9124999999999</v>
      </c>
    </row>
    <row r="62" spans="1:11" ht="38.25" x14ac:dyDescent="0.2">
      <c r="A62" s="298" t="s">
        <v>7977</v>
      </c>
      <c r="B62" s="284" t="s">
        <v>92</v>
      </c>
      <c r="C62" s="299" t="s">
        <v>6732</v>
      </c>
      <c r="D62" s="407" t="str">
        <f>IF($B62="","",VLOOKUP($C62,'CPOS 176'!$A$17:$AC$10838,3,0))</f>
        <v>Pavimentação em lajota de concreto 35 MPa, espessura 6 cm, cor natural, tipos: raquete, retangular, sextavado e 16 faces, com rejunte em areia</v>
      </c>
      <c r="E62" s="408" t="str">
        <f>IF($B62="","",VLOOKUP($C62,'CPOS 176'!$A$1:$AC$10838,4,0))</f>
        <v>m²</v>
      </c>
      <c r="F62" s="300">
        <f>F59</f>
        <v>755.47500000000002</v>
      </c>
      <c r="G62" s="409">
        <f>IF($B62="","",VLOOKUP($C62,'CPOS 176'!$A$17:$AC$10840,7,0))</f>
        <v>54.15</v>
      </c>
      <c r="H62" s="410">
        <f t="shared" si="13"/>
        <v>40908.97</v>
      </c>
      <c r="I62" s="349" t="s">
        <v>8551</v>
      </c>
      <c r="J62" s="278"/>
      <c r="K62" s="278">
        <f t="shared" si="1"/>
        <v>51136.212500000001</v>
      </c>
    </row>
    <row r="63" spans="1:11" ht="27" customHeight="1" x14ac:dyDescent="0.2">
      <c r="A63" s="298" t="s">
        <v>7978</v>
      </c>
      <c r="B63" s="284" t="s">
        <v>92</v>
      </c>
      <c r="C63" s="299" t="s">
        <v>6737</v>
      </c>
      <c r="D63" s="407" t="str">
        <f>IF($B63="","",VLOOKUP($C63,'CPOS 176'!$A$17:$AC$10838,3,0))</f>
        <v>Guia pré-moldada reta tipo PMSP 100 - fck 25 MPa</v>
      </c>
      <c r="E63" s="408" t="str">
        <f>IF($B63="","",VLOOKUP($C63,'CPOS 176'!$A$1:$AC$10838,4,0))</f>
        <v>m</v>
      </c>
      <c r="F63" s="300">
        <f>212.15+219.55</f>
        <v>431.70000000000005</v>
      </c>
      <c r="G63" s="409">
        <f>IF($B63="","",VLOOKUP($C63,'CPOS 176'!$A$17:$AC$10840,7,0))</f>
        <v>37.01</v>
      </c>
      <c r="H63" s="410">
        <f t="shared" si="13"/>
        <v>15977.22</v>
      </c>
      <c r="I63" s="349" t="s">
        <v>8107</v>
      </c>
      <c r="J63" s="278"/>
      <c r="K63" s="278">
        <f t="shared" si="1"/>
        <v>19971.524999999998</v>
      </c>
    </row>
    <row r="64" spans="1:11" ht="27" customHeight="1" x14ac:dyDescent="0.2">
      <c r="A64" s="289" t="s">
        <v>7962</v>
      </c>
      <c r="B64" s="290"/>
      <c r="C64" s="291"/>
      <c r="D64" s="292" t="s">
        <v>7963</v>
      </c>
      <c r="E64" s="293"/>
      <c r="F64" s="294"/>
      <c r="G64" s="295"/>
      <c r="H64" s="282">
        <f>SUBTOTAL(9,H65:H90)</f>
        <v>271321.31000000006</v>
      </c>
      <c r="I64" s="282"/>
      <c r="J64" s="278"/>
      <c r="K64" s="471">
        <f>SUBTOTAL(9,K65:K90)</f>
        <v>339151.63750000007</v>
      </c>
    </row>
    <row r="65" spans="1:11" s="414" customFormat="1" ht="27" customHeight="1" x14ac:dyDescent="0.2">
      <c r="A65" s="436" t="s">
        <v>7979</v>
      </c>
      <c r="B65" s="455"/>
      <c r="C65" s="456"/>
      <c r="D65" s="457" t="s">
        <v>7934</v>
      </c>
      <c r="E65" s="458"/>
      <c r="F65" s="449"/>
      <c r="G65" s="459"/>
      <c r="H65" s="460"/>
      <c r="I65" s="412"/>
      <c r="J65" s="413"/>
      <c r="K65" s="278">
        <f t="shared" si="1"/>
        <v>0</v>
      </c>
    </row>
    <row r="66" spans="1:11" ht="27" customHeight="1" x14ac:dyDescent="0.2">
      <c r="A66" s="298" t="s">
        <v>7983</v>
      </c>
      <c r="B66" s="284" t="s">
        <v>92</v>
      </c>
      <c r="C66" s="299" t="s">
        <v>2871</v>
      </c>
      <c r="D66" s="407" t="str">
        <f>IF($B66="","",VLOOKUP($C66,'CPOS 176'!$A$17:$AC$10838,3,0))</f>
        <v>Locação de vias, calçadas, tanques e lagoas</v>
      </c>
      <c r="E66" s="408" t="str">
        <f>IF($B66="","",VLOOKUP($C66,'CPOS 176'!$A$1:$AC$10838,4,0))</f>
        <v>m²</v>
      </c>
      <c r="F66" s="300">
        <v>2381.5</v>
      </c>
      <c r="G66" s="409">
        <f>IF($B66="","",VLOOKUP($C66,'CPOS 176'!$A$17:$AC$10840,7,0))</f>
        <v>1.08</v>
      </c>
      <c r="H66" s="410">
        <f t="shared" ref="H66:H69" si="14">ROUND(F66*G66,2)</f>
        <v>2572.02</v>
      </c>
      <c r="I66" s="349" t="s">
        <v>8569</v>
      </c>
      <c r="J66" s="278"/>
      <c r="K66" s="278">
        <f t="shared" si="1"/>
        <v>3215.0250000000001</v>
      </c>
    </row>
    <row r="67" spans="1:11" ht="27" customHeight="1" x14ac:dyDescent="0.2">
      <c r="A67" s="298" t="s">
        <v>7984</v>
      </c>
      <c r="B67" s="284" t="s">
        <v>92</v>
      </c>
      <c r="C67" s="299" t="s">
        <v>3185</v>
      </c>
      <c r="D67" s="407" t="str">
        <f>IF($B67="","",VLOOKUP($C67,'CPOS 176'!$A$17:$AC$10838,3,0))</f>
        <v>Escavação e carga mecanizada em solo vegetal superficial</v>
      </c>
      <c r="E67" s="408" t="str">
        <f>IF($B67="","",VLOOKUP($C67,'CPOS 176'!$A$1:$AC$10838,4,0))</f>
        <v>m³</v>
      </c>
      <c r="F67" s="300">
        <f>F66*0.1</f>
        <v>238.15</v>
      </c>
      <c r="G67" s="409">
        <f>IF($B67="","",VLOOKUP($C67,'CPOS 176'!$A$17:$AC$10840,7,0))</f>
        <v>21.31</v>
      </c>
      <c r="H67" s="410">
        <f t="shared" si="14"/>
        <v>5074.9799999999996</v>
      </c>
      <c r="I67" s="349" t="s">
        <v>8570</v>
      </c>
      <c r="J67" s="278"/>
      <c r="K67" s="278">
        <f t="shared" si="1"/>
        <v>6343.7249999999995</v>
      </c>
    </row>
    <row r="68" spans="1:11" ht="27" customHeight="1" x14ac:dyDescent="0.2">
      <c r="A68" s="298" t="s">
        <v>7985</v>
      </c>
      <c r="B68" s="284" t="s">
        <v>92</v>
      </c>
      <c r="C68" s="299" t="s">
        <v>3175</v>
      </c>
      <c r="D68" s="407" t="str">
        <f>IF($B68="","",VLOOKUP($C68,'CPOS 176'!$A$17:$AC$10838,3,0))</f>
        <v>Escavação e carga mecanizada em solo de 1ª categoria, em campo aberto</v>
      </c>
      <c r="E68" s="408" t="str">
        <f>IF($B68="","",VLOOKUP($C68,'CPOS 176'!$A$1:$AC$10838,4,0))</f>
        <v>m³</v>
      </c>
      <c r="F68" s="300">
        <v>8000.15</v>
      </c>
      <c r="G68" s="409">
        <f>IF($B68="","",VLOOKUP($C68,'CPOS 176'!$A$17:$AC$10840,7,0))</f>
        <v>8.7899999999999991</v>
      </c>
      <c r="H68" s="410">
        <f t="shared" si="14"/>
        <v>70321.320000000007</v>
      </c>
      <c r="I68" s="349" t="s">
        <v>8575</v>
      </c>
      <c r="J68" s="278"/>
      <c r="K68" s="278">
        <f t="shared" si="1"/>
        <v>87901.650000000009</v>
      </c>
    </row>
    <row r="69" spans="1:11" ht="27" customHeight="1" x14ac:dyDescent="0.2">
      <c r="A69" s="298" t="s">
        <v>7986</v>
      </c>
      <c r="B69" s="284" t="s">
        <v>92</v>
      </c>
      <c r="C69" s="299" t="s">
        <v>3148</v>
      </c>
      <c r="D69" s="407" t="str">
        <f>IF($B69="","",VLOOKUP($C69,'CPOS 176'!$A$17:$AC$10838,3,0))</f>
        <v>Transporte de solo brejoso por caminhão até o 2° km</v>
      </c>
      <c r="E69" s="408" t="str">
        <f>IF($B69="","",VLOOKUP($C69,'CPOS 176'!$A$1:$AC$10838,4,0))</f>
        <v>m³</v>
      </c>
      <c r="F69" s="300">
        <f>F68*1.3</f>
        <v>10400.195</v>
      </c>
      <c r="G69" s="409">
        <f>IF($B69="","",VLOOKUP($C69,'CPOS 176'!$A$17:$AC$10840,7,0))</f>
        <v>8.0500000000000007</v>
      </c>
      <c r="H69" s="410">
        <f t="shared" si="14"/>
        <v>83721.570000000007</v>
      </c>
      <c r="I69" s="349" t="s">
        <v>8571</v>
      </c>
      <c r="J69" s="278"/>
      <c r="K69" s="278">
        <f t="shared" si="1"/>
        <v>104651.96250000001</v>
      </c>
    </row>
    <row r="70" spans="1:11" s="414" customFormat="1" ht="27" customHeight="1" x14ac:dyDescent="0.2">
      <c r="A70" s="436" t="s">
        <v>7980</v>
      </c>
      <c r="B70" s="461"/>
      <c r="C70" s="456"/>
      <c r="D70" s="439" t="s">
        <v>7935</v>
      </c>
      <c r="E70" s="440" t="str">
        <f>IF($B70="","",VLOOKUP($C70,'CPOS 176'!$A$1:$AC$10838,4,0))</f>
        <v/>
      </c>
      <c r="F70" s="449"/>
      <c r="G70" s="442" t="str">
        <f>IF($B70="","",VLOOKUP($C70,'CPOS 176'!$A$17:$AC$10840,7,0))</f>
        <v/>
      </c>
      <c r="H70" s="460"/>
      <c r="I70" s="412"/>
      <c r="J70" s="413"/>
      <c r="K70" s="278">
        <f t="shared" si="1"/>
        <v>0</v>
      </c>
    </row>
    <row r="71" spans="1:11" ht="27" customHeight="1" x14ac:dyDescent="0.2">
      <c r="A71" s="423" t="s">
        <v>8535</v>
      </c>
      <c r="B71" s="284" t="s">
        <v>92</v>
      </c>
      <c r="C71" s="299" t="s">
        <v>3179</v>
      </c>
      <c r="D71" s="407" t="str">
        <f>IF($B71="","",VLOOKUP($C71,'CPOS 176'!$A$17:$AC$10838,3,0))</f>
        <v>Escavação mecanizada de valas ou cavas com profundidade de até 2 m</v>
      </c>
      <c r="E71" s="408" t="str">
        <f>IF($B71="","",VLOOKUP($C71,'CPOS 176'!$A$1:$AC$10838,4,0))</f>
        <v>m³</v>
      </c>
      <c r="F71" s="300">
        <f>3.6*1*28.32</f>
        <v>101.952</v>
      </c>
      <c r="G71" s="409">
        <f>IF($B71="","",VLOOKUP($C71,'CPOS 176'!$A$17:$AC$10840,7,0))</f>
        <v>6.56</v>
      </c>
      <c r="H71" s="410">
        <f t="shared" ref="H71:H74" si="15">ROUND(F71*G71,2)</f>
        <v>668.81</v>
      </c>
      <c r="I71" s="349" t="s">
        <v>8577</v>
      </c>
      <c r="J71" s="278"/>
      <c r="K71" s="278">
        <f t="shared" si="1"/>
        <v>836.01249999999993</v>
      </c>
    </row>
    <row r="72" spans="1:11" ht="45" x14ac:dyDescent="0.2">
      <c r="A72" s="423" t="s">
        <v>7987</v>
      </c>
      <c r="B72" s="284" t="s">
        <v>92</v>
      </c>
      <c r="C72" s="299" t="s">
        <v>3174</v>
      </c>
      <c r="D72" s="407" t="str">
        <f>IF($B72="","",VLOOKUP($C72,'CPOS 176'!$A$17:$AC$10838,3,0))</f>
        <v>Escavação e carga mecanizada para exploração de solo em jazida</v>
      </c>
      <c r="E72" s="408" t="str">
        <f>IF($B72="","",VLOOKUP($C72,'CPOS 176'!$A$1:$AC$10838,4,0))</f>
        <v>m³</v>
      </c>
      <c r="F72" s="300">
        <f>(6*3/2+3.6*3+9*3/2+3.6*1)*28.32*1.3</f>
        <v>1358.5104000000001</v>
      </c>
      <c r="G72" s="409">
        <f>IF($B72="","",VLOOKUP($C72,'CPOS 176'!$A$17:$AC$10840,7,0))</f>
        <v>8.5500000000000007</v>
      </c>
      <c r="H72" s="410">
        <f t="shared" si="15"/>
        <v>11615.26</v>
      </c>
      <c r="I72" s="349" t="s">
        <v>8578</v>
      </c>
      <c r="J72" s="278"/>
      <c r="K72" s="278">
        <f t="shared" si="1"/>
        <v>14519.075000000001</v>
      </c>
    </row>
    <row r="73" spans="1:11" ht="45" x14ac:dyDescent="0.2">
      <c r="A73" s="423" t="s">
        <v>7988</v>
      </c>
      <c r="B73" s="284" t="s">
        <v>92</v>
      </c>
      <c r="C73" s="299" t="s">
        <v>3141</v>
      </c>
      <c r="D73" s="407" t="str">
        <f>IF($B73="","",VLOOKUP($C73,'CPOS 176'!$A$17:$AC$10838,3,0))</f>
        <v>Transporte de solo de 1ª e 2ª categoria por caminhão até o 2° km</v>
      </c>
      <c r="E73" s="408" t="str">
        <f>IF($B73="","",VLOOKUP($C73,'CPOS 176'!$A$1:$AC$10838,4,0))</f>
        <v>m³</v>
      </c>
      <c r="F73" s="300">
        <f>F72</f>
        <v>1358.5104000000001</v>
      </c>
      <c r="G73" s="409">
        <f>IF($B73="","",VLOOKUP($C73,'CPOS 176'!$A$17:$AC$10840,7,0))</f>
        <v>4.68</v>
      </c>
      <c r="H73" s="410">
        <f t="shared" si="15"/>
        <v>6357.83</v>
      </c>
      <c r="I73" s="349" t="s">
        <v>8578</v>
      </c>
      <c r="J73" s="278"/>
      <c r="K73" s="278">
        <f t="shared" si="1"/>
        <v>7947.2875000000004</v>
      </c>
    </row>
    <row r="74" spans="1:11" ht="45" x14ac:dyDescent="0.2">
      <c r="A74" s="423" t="s">
        <v>7989</v>
      </c>
      <c r="B74" s="284" t="s">
        <v>92</v>
      </c>
      <c r="C74" s="299" t="s">
        <v>3198</v>
      </c>
      <c r="D74" s="407" t="str">
        <f>IF($B74="","",VLOOKUP($C74,'CPOS 176'!$A$17:$AC$10838,3,0))</f>
        <v>Compactação de aterro mecanizado a 100% PN, sem fornecimento de solo em campo aberto</v>
      </c>
      <c r="E74" s="408" t="str">
        <f>IF($B74="","",VLOOKUP($C74,'CPOS 176'!$A$1:$AC$10838,4,0))</f>
        <v>m³</v>
      </c>
      <c r="F74" s="300">
        <f>F73/1.3</f>
        <v>1045.008</v>
      </c>
      <c r="G74" s="409">
        <f>IF($B74="","",VLOOKUP($C74,'CPOS 176'!$A$17:$AC$10840,7,0))</f>
        <v>6.71</v>
      </c>
      <c r="H74" s="410">
        <f t="shared" si="15"/>
        <v>7012</v>
      </c>
      <c r="I74" s="349" t="s">
        <v>8579</v>
      </c>
      <c r="J74" s="278"/>
      <c r="K74" s="278">
        <f t="shared" si="1"/>
        <v>8765</v>
      </c>
    </row>
    <row r="75" spans="1:11" ht="12.75" x14ac:dyDescent="0.2">
      <c r="A75" s="423" t="s">
        <v>7990</v>
      </c>
      <c r="B75" s="284" t="s">
        <v>92</v>
      </c>
      <c r="C75" s="419" t="s">
        <v>3241</v>
      </c>
      <c r="D75" s="407" t="str">
        <f>IF($B75="","",VLOOKUP($C75,'CPOS 176'!$A$17:$AC$10838,3,0))</f>
        <v>Forma em madeira comum para fundação</v>
      </c>
      <c r="E75" s="408" t="str">
        <f>IF($B75="","",VLOOKUP($C75,'CPOS 176'!$A$1:$AC$10838,4,0))</f>
        <v>m²</v>
      </c>
      <c r="F75" s="300">
        <f>34.17*2</f>
        <v>68.34</v>
      </c>
      <c r="G75" s="409">
        <f>IF($B75="","",VLOOKUP($C75,'CPOS 176'!$A$17:$AC$10840,7,0))</f>
        <v>59.86</v>
      </c>
      <c r="H75" s="410">
        <f t="shared" ref="H75:H78" si="16">ROUND(F75*G75,2)</f>
        <v>4090.83</v>
      </c>
      <c r="I75" s="349" t="s">
        <v>8594</v>
      </c>
      <c r="J75" s="278"/>
      <c r="K75" s="278">
        <f t="shared" ref="K75:K138" si="17">H75*1.25</f>
        <v>5113.5375000000004</v>
      </c>
    </row>
    <row r="76" spans="1:11" ht="12.75" x14ac:dyDescent="0.2">
      <c r="A76" s="423" t="s">
        <v>7991</v>
      </c>
      <c r="B76" s="284" t="s">
        <v>92</v>
      </c>
      <c r="C76" s="419" t="s">
        <v>3272</v>
      </c>
      <c r="D76" s="407" t="str">
        <f>IF($B76="","",VLOOKUP($C76,'CPOS 176'!$A$17:$AC$10838,3,0))</f>
        <v>Armadura em barra de aço CA-50 (A ou B) fyk = 500 MPa</v>
      </c>
      <c r="E76" s="408" t="str">
        <f>IF($B76="","",VLOOKUP($C76,'CPOS 176'!$A$1:$AC$10838,4,0))</f>
        <v>kg</v>
      </c>
      <c r="F76" s="300">
        <f>F77*9</f>
        <v>251.244</v>
      </c>
      <c r="G76" s="409">
        <f>IF($B76="","",VLOOKUP($C76,'CPOS 176'!$A$17:$AC$10840,7,0))</f>
        <v>6.56</v>
      </c>
      <c r="H76" s="410">
        <f t="shared" si="16"/>
        <v>1648.16</v>
      </c>
      <c r="I76" s="349"/>
      <c r="J76" s="278"/>
      <c r="K76" s="278">
        <f t="shared" si="17"/>
        <v>2060.2000000000003</v>
      </c>
    </row>
    <row r="77" spans="1:11" ht="33.75" x14ac:dyDescent="0.2">
      <c r="A77" s="423" t="s">
        <v>8592</v>
      </c>
      <c r="B77" s="284" t="s">
        <v>92</v>
      </c>
      <c r="C77" s="419" t="s">
        <v>3279</v>
      </c>
      <c r="D77" s="407" t="str">
        <f>IF($B77="","",VLOOKUP($C77,'CPOS 176'!$A$17:$AC$10838,3,0))</f>
        <v>Concreto usinado, fck = 20 MPa</v>
      </c>
      <c r="E77" s="408" t="str">
        <f>IF($B77="","",VLOOKUP($C77,'CPOS 176'!$A$1:$AC$10838,4,0))</f>
        <v>m³</v>
      </c>
      <c r="F77" s="300">
        <f>6.83*2+27.87*2*0.2+25.9*0.3*0.2*2</f>
        <v>27.916</v>
      </c>
      <c r="G77" s="409">
        <f>IF($B77="","",VLOOKUP($C77,'CPOS 176'!$A$17:$AC$10840,7,0))</f>
        <v>268.64</v>
      </c>
      <c r="H77" s="410">
        <f t="shared" si="16"/>
        <v>7499.35</v>
      </c>
      <c r="I77" s="349" t="s">
        <v>8596</v>
      </c>
      <c r="J77" s="278"/>
      <c r="K77" s="278">
        <f t="shared" si="17"/>
        <v>9374.1875</v>
      </c>
    </row>
    <row r="78" spans="1:11" ht="12.75" x14ac:dyDescent="0.2">
      <c r="A78" s="423" t="s">
        <v>8593</v>
      </c>
      <c r="B78" s="284" t="s">
        <v>92</v>
      </c>
      <c r="C78" s="419" t="s">
        <v>3310</v>
      </c>
      <c r="D78" s="407" t="str">
        <f>IF($B78="","",VLOOKUP($C78,'CPOS 176'!$A$17:$AC$10838,3,0))</f>
        <v>Lançamento e adensamento de concreto ou massa em fundação</v>
      </c>
      <c r="E78" s="408" t="str">
        <f>IF($B78="","",VLOOKUP($C78,'CPOS 176'!$A$1:$AC$10838,4,0))</f>
        <v>m³</v>
      </c>
      <c r="F78" s="300">
        <f>F77</f>
        <v>27.916</v>
      </c>
      <c r="G78" s="409">
        <f>IF($B78="","",VLOOKUP($C78,'CPOS 176'!$A$17:$AC$10840,7,0))</f>
        <v>113.84</v>
      </c>
      <c r="H78" s="410">
        <f t="shared" si="16"/>
        <v>3177.96</v>
      </c>
      <c r="I78" s="349"/>
      <c r="J78" s="278"/>
      <c r="K78" s="278">
        <f t="shared" si="17"/>
        <v>3972.45</v>
      </c>
    </row>
    <row r="79" spans="1:11" s="414" customFormat="1" ht="27" customHeight="1" x14ac:dyDescent="0.2">
      <c r="A79" s="436" t="s">
        <v>7981</v>
      </c>
      <c r="B79" s="461"/>
      <c r="C79" s="462"/>
      <c r="D79" s="439" t="s">
        <v>7960</v>
      </c>
      <c r="E79" s="440" t="str">
        <f>IF($B79="","",VLOOKUP($C79,'CPOS 176'!$A$1:$AC$10838,4,0))</f>
        <v/>
      </c>
      <c r="F79" s="449"/>
      <c r="G79" s="442" t="str">
        <f>IF($B79="","",VLOOKUP($C79,'CPOS 176'!$A$17:$AC$10840,7,0))</f>
        <v/>
      </c>
      <c r="H79" s="460"/>
      <c r="I79" s="412"/>
      <c r="J79" s="413"/>
      <c r="K79" s="278">
        <f t="shared" si="17"/>
        <v>0</v>
      </c>
    </row>
    <row r="80" spans="1:11" ht="38.25" x14ac:dyDescent="0.2">
      <c r="A80" s="298" t="s">
        <v>7992</v>
      </c>
      <c r="B80" s="284" t="s">
        <v>92</v>
      </c>
      <c r="C80" s="419" t="s">
        <v>7088</v>
      </c>
      <c r="D80" s="407" t="str">
        <f>IF($B80="","",VLOOKUP($C80,'CPOS 176'!$A$17:$AC$10838,3,0))</f>
        <v>Gabião tipo caixa em tela metálica, altura de 0,5 m, com revestimento liga zinco/alumínio, malha hexagonal 8/10 cm, fio diâmetro 2,7 mm, independente do formato ou utilização</v>
      </c>
      <c r="E80" s="408" t="str">
        <f>IF($B80="","",VLOOKUP($C80,'CPOS 176'!$A$1:$AC$10838,4,0))</f>
        <v>m³</v>
      </c>
      <c r="F80" s="300">
        <f>192.93*0.5</f>
        <v>96.465000000000003</v>
      </c>
      <c r="G80" s="409">
        <f>IF($B80="","",VLOOKUP($C80,'CPOS 176'!$A$17:$AC$10840,7,0))</f>
        <v>550.54</v>
      </c>
      <c r="H80" s="410">
        <f t="shared" ref="H80:H81" si="18">ROUND(F80*G80,2)</f>
        <v>53107.839999999997</v>
      </c>
      <c r="I80" s="349" t="s">
        <v>8588</v>
      </c>
      <c r="J80" s="278"/>
      <c r="K80" s="278">
        <f t="shared" si="17"/>
        <v>66384.799999999988</v>
      </c>
    </row>
    <row r="81" spans="1:11" ht="27" customHeight="1" x14ac:dyDescent="0.2">
      <c r="A81" s="298" t="s">
        <v>7993</v>
      </c>
      <c r="B81" s="284" t="s">
        <v>92</v>
      </c>
      <c r="C81" s="419" t="s">
        <v>4557</v>
      </c>
      <c r="D81" s="407" t="str">
        <f>IF($B81="","",VLOOKUP($C81,'CPOS 176'!$A$17:$AC$10838,3,0))</f>
        <v>Plantio de grama esmeralda em placas (jardins e canteiros)</v>
      </c>
      <c r="E81" s="408" t="str">
        <f>IF($B81="","",VLOOKUP($C81,'CPOS 176'!$A$1:$AC$10838,4,0))</f>
        <v>m²</v>
      </c>
      <c r="F81" s="300">
        <f>(2381.5-1770.7)*1.3</f>
        <v>794.04</v>
      </c>
      <c r="G81" s="409">
        <f>IF($B81="","",VLOOKUP($C81,'CPOS 176'!$A$17:$AC$10840,7,0))</f>
        <v>8.85</v>
      </c>
      <c r="H81" s="410">
        <f t="shared" si="18"/>
        <v>7027.25</v>
      </c>
      <c r="I81" s="349" t="s">
        <v>8589</v>
      </c>
      <c r="J81" s="278"/>
      <c r="K81" s="278">
        <f t="shared" si="17"/>
        <v>8784.0625</v>
      </c>
    </row>
    <row r="82" spans="1:11" s="414" customFormat="1" ht="27" customHeight="1" x14ac:dyDescent="0.2">
      <c r="A82" s="436" t="s">
        <v>7982</v>
      </c>
      <c r="B82" s="461"/>
      <c r="C82" s="456"/>
      <c r="D82" s="439" t="s">
        <v>7944</v>
      </c>
      <c r="E82" s="440" t="str">
        <f>IF($B82="","",VLOOKUP($C82,'CPOS 176'!$A$1:$AC$10838,4,0))</f>
        <v/>
      </c>
      <c r="F82" s="449"/>
      <c r="G82" s="442" t="str">
        <f>IF($B82="","",VLOOKUP($C82,'CPOS 176'!$A$17:$AC$10840,7,0))</f>
        <v/>
      </c>
      <c r="H82" s="460"/>
      <c r="I82" s="412"/>
      <c r="J82" s="413"/>
      <c r="K82" s="278">
        <f t="shared" si="17"/>
        <v>0</v>
      </c>
    </row>
    <row r="83" spans="1:11" ht="27" customHeight="1" x14ac:dyDescent="0.2">
      <c r="A83" s="298" t="s">
        <v>7994</v>
      </c>
      <c r="B83" s="284" t="s">
        <v>92</v>
      </c>
      <c r="C83" s="419" t="s">
        <v>3337</v>
      </c>
      <c r="D83" s="407" t="str">
        <f>IF($B83="","",VLOOKUP($C83,'CPOS 176'!$A$17:$AC$10838,3,0))</f>
        <v>Broca em concreto armado diâmetro de 25 cm - completa</v>
      </c>
      <c r="E83" s="408" t="str">
        <f>IF($B83="","",VLOOKUP($C83,'CPOS 176'!$A$1:$AC$10838,4,0))</f>
        <v>m</v>
      </c>
      <c r="F83" s="300">
        <f t="shared" ref="F83:F89" si="19">F50</f>
        <v>12</v>
      </c>
      <c r="G83" s="409">
        <f>IF($B83="","",VLOOKUP($C83,'CPOS 176'!$A$17:$AC$10840,7,0))</f>
        <v>51.58</v>
      </c>
      <c r="H83" s="410">
        <f t="shared" ref="H83:H90" si="20">ROUND(F83*G83,2)</f>
        <v>618.96</v>
      </c>
      <c r="I83" s="349" t="str">
        <f t="shared" ref="I83:I89" si="21">I50</f>
        <v>6 brocas x 2,00 m</v>
      </c>
      <c r="J83" s="278"/>
      <c r="K83" s="278">
        <f t="shared" si="17"/>
        <v>773.7</v>
      </c>
    </row>
    <row r="84" spans="1:11" ht="27" customHeight="1" x14ac:dyDescent="0.2">
      <c r="A84" s="298" t="s">
        <v>7995</v>
      </c>
      <c r="B84" s="284" t="s">
        <v>92</v>
      </c>
      <c r="C84" s="419" t="s">
        <v>3241</v>
      </c>
      <c r="D84" s="407" t="str">
        <f>IF($B84="","",VLOOKUP($C84,'CPOS 176'!$A$17:$AC$10838,3,0))</f>
        <v>Forma em madeira comum para fundação</v>
      </c>
      <c r="E84" s="408" t="str">
        <f>IF($B84="","",VLOOKUP($C84,'CPOS 176'!$A$1:$AC$10838,4,0))</f>
        <v>m²</v>
      </c>
      <c r="F84" s="300">
        <f t="shared" si="19"/>
        <v>21.580000000000002</v>
      </c>
      <c r="G84" s="409">
        <f>IF($B84="","",VLOOKUP($C84,'CPOS 176'!$A$17:$AC$10840,7,0))</f>
        <v>59.86</v>
      </c>
      <c r="H84" s="410">
        <f t="shared" si="20"/>
        <v>1291.78</v>
      </c>
      <c r="I84" s="349" t="str">
        <f t="shared" si="21"/>
        <v>Laje 0,90 m² + muro 20,68 m²</v>
      </c>
      <c r="J84" s="278"/>
      <c r="K84" s="278">
        <f t="shared" si="17"/>
        <v>1614.7249999999999</v>
      </c>
    </row>
    <row r="85" spans="1:11" ht="27" customHeight="1" x14ac:dyDescent="0.2">
      <c r="A85" s="298" t="s">
        <v>7996</v>
      </c>
      <c r="B85" s="284" t="s">
        <v>92</v>
      </c>
      <c r="C85" s="419" t="s">
        <v>3272</v>
      </c>
      <c r="D85" s="407" t="str">
        <f>IF($B85="","",VLOOKUP($C85,'CPOS 176'!$A$17:$AC$10838,3,0))</f>
        <v>Armadura em barra de aço CA-50 (A ou B) fyk = 500 MPa</v>
      </c>
      <c r="E85" s="408" t="str">
        <f>IF($B85="","",VLOOKUP($C85,'CPOS 176'!$A$1:$AC$10838,4,0))</f>
        <v>kg</v>
      </c>
      <c r="F85" s="300">
        <f t="shared" si="19"/>
        <v>233.6</v>
      </c>
      <c r="G85" s="409">
        <f>IF($B85="","",VLOOKUP($C85,'CPOS 176'!$A$17:$AC$10840,7,0))</f>
        <v>6.56</v>
      </c>
      <c r="H85" s="410">
        <f t="shared" si="20"/>
        <v>1532.42</v>
      </c>
      <c r="I85" s="349" t="str">
        <f t="shared" si="21"/>
        <v>80 kg/m³</v>
      </c>
      <c r="J85" s="278"/>
      <c r="K85" s="278">
        <f t="shared" si="17"/>
        <v>1915.5250000000001</v>
      </c>
    </row>
    <row r="86" spans="1:11" ht="27" customHeight="1" x14ac:dyDescent="0.2">
      <c r="A86" s="298" t="s">
        <v>7997</v>
      </c>
      <c r="B86" s="284" t="s">
        <v>92</v>
      </c>
      <c r="C86" s="419" t="s">
        <v>3281</v>
      </c>
      <c r="D86" s="407" t="str">
        <f>IF($B86="","",VLOOKUP($C86,'CPOS 176'!$A$17:$AC$10838,3,0))</f>
        <v>Concreto usinado, fck = 30 MPa</v>
      </c>
      <c r="E86" s="408" t="str">
        <f>IF($B86="","",VLOOKUP($C86,'CPOS 176'!$A$1:$AC$10838,4,0))</f>
        <v>m³</v>
      </c>
      <c r="F86" s="300">
        <f t="shared" si="19"/>
        <v>2.2999999999999998</v>
      </c>
      <c r="G86" s="409">
        <f>IF($B86="","",VLOOKUP($C86,'CPOS 176'!$A$17:$AC$10840,7,0))</f>
        <v>290.36</v>
      </c>
      <c r="H86" s="410">
        <f t="shared" si="20"/>
        <v>667.83</v>
      </c>
      <c r="I86" s="349" t="str">
        <f t="shared" si="21"/>
        <v>Laje 0,40 m³ + muro 1,90 m³</v>
      </c>
      <c r="J86" s="278"/>
      <c r="K86" s="278">
        <f t="shared" si="17"/>
        <v>834.78750000000002</v>
      </c>
    </row>
    <row r="87" spans="1:11" ht="27" customHeight="1" x14ac:dyDescent="0.2">
      <c r="A87" s="298" t="s">
        <v>7998</v>
      </c>
      <c r="B87" s="284" t="s">
        <v>92</v>
      </c>
      <c r="C87" s="419" t="s">
        <v>3310</v>
      </c>
      <c r="D87" s="407" t="str">
        <f>IF($B87="","",VLOOKUP($C87,'CPOS 176'!$A$17:$AC$10838,3,0))</f>
        <v>Lançamento e adensamento de concreto ou massa em fundação</v>
      </c>
      <c r="E87" s="408" t="str">
        <f>IF($B87="","",VLOOKUP($C87,'CPOS 176'!$A$1:$AC$10838,4,0))</f>
        <v>m³</v>
      </c>
      <c r="F87" s="300">
        <f t="shared" si="19"/>
        <v>2.2999999999999998</v>
      </c>
      <c r="G87" s="409">
        <f>IF($B87="","",VLOOKUP($C87,'CPOS 176'!$A$17:$AC$10840,7,0))</f>
        <v>113.84</v>
      </c>
      <c r="H87" s="410">
        <f t="shared" si="20"/>
        <v>261.83</v>
      </c>
      <c r="I87" s="349" t="str">
        <f t="shared" si="21"/>
        <v>Laje 0,40 m³ + muro 1,90 m³</v>
      </c>
      <c r="J87" s="278"/>
      <c r="K87" s="278">
        <f t="shared" si="17"/>
        <v>327.28749999999997</v>
      </c>
    </row>
    <row r="88" spans="1:11" ht="27" customHeight="1" x14ac:dyDescent="0.2">
      <c r="A88" s="298" t="s">
        <v>7999</v>
      </c>
      <c r="B88" s="284" t="s">
        <v>92</v>
      </c>
      <c r="C88" s="419" t="s">
        <v>3842</v>
      </c>
      <c r="D88" s="407" t="str">
        <f>IF($B88="","",VLOOKUP($C88,'CPOS 176'!$A$17:$AC$10838,3,0))</f>
        <v>Testeira em tábua aparelhada, largura até 20 cm</v>
      </c>
      <c r="E88" s="408" t="str">
        <f>IF($B88="","",VLOOKUP($C88,'CPOS 176'!$A$1:$AC$10838,4,0))</f>
        <v>m</v>
      </c>
      <c r="F88" s="300">
        <f t="shared" si="19"/>
        <v>12.419999999999998</v>
      </c>
      <c r="G88" s="409">
        <f>IF($B88="","",VLOOKUP($C88,'CPOS 176'!$A$17:$AC$10840,7,0))</f>
        <v>21.84</v>
      </c>
      <c r="H88" s="410">
        <f t="shared" si="20"/>
        <v>271.25</v>
      </c>
      <c r="I88" s="349" t="str">
        <f t="shared" si="21"/>
        <v>18 pranchas x 0,69 m</v>
      </c>
      <c r="J88" s="278"/>
      <c r="K88" s="278">
        <f t="shared" si="17"/>
        <v>339.0625</v>
      </c>
    </row>
    <row r="89" spans="1:11" ht="27" customHeight="1" x14ac:dyDescent="0.2">
      <c r="A89" s="298" t="s">
        <v>8000</v>
      </c>
      <c r="B89" s="284" t="s">
        <v>92</v>
      </c>
      <c r="C89" s="419" t="s">
        <v>5670</v>
      </c>
      <c r="D89" s="407" t="str">
        <f>IF($B89="","",VLOOKUP($C89,'CPOS 176'!$A$17:$AC$10838,3,0))</f>
        <v>Tela equipotencial em aço inoxidável, largura de 200 mm, espessura de 1,4 mm</v>
      </c>
      <c r="E89" s="408" t="str">
        <f>IF($B89="","",VLOOKUP($C89,'CPOS 176'!$A$1:$AC$10838,4,0))</f>
        <v>m</v>
      </c>
      <c r="F89" s="300">
        <f t="shared" si="19"/>
        <v>0.69</v>
      </c>
      <c r="G89" s="409">
        <f>IF($B89="","",VLOOKUP($C89,'CPOS 176'!$A$17:$AC$10840,7,0))</f>
        <v>53.58</v>
      </c>
      <c r="H89" s="410">
        <f t="shared" si="20"/>
        <v>36.97</v>
      </c>
      <c r="I89" s="349" t="str">
        <f t="shared" si="21"/>
        <v>0,69 m</v>
      </c>
      <c r="J89" s="278"/>
      <c r="K89" s="278">
        <f t="shared" si="17"/>
        <v>46.212499999999999</v>
      </c>
    </row>
    <row r="90" spans="1:11" ht="27" customHeight="1" x14ac:dyDescent="0.2">
      <c r="A90" s="298" t="s">
        <v>8001</v>
      </c>
      <c r="B90" s="284" t="s">
        <v>92</v>
      </c>
      <c r="C90" s="419" t="s">
        <v>6126</v>
      </c>
      <c r="D90" s="407" t="str">
        <f>IF($B90="","",VLOOKUP($C90,'CPOS 176'!$A$17:$AC$10838,3,0))</f>
        <v>Tubo de concreto (PS-2), DN= 400mm</v>
      </c>
      <c r="E90" s="408" t="str">
        <f>IF($B90="","",VLOOKUP($C90,'CPOS 176'!$A$1:$AC$10838,4,0))</f>
        <v>m</v>
      </c>
      <c r="F90" s="300">
        <f>37.5+0.28</f>
        <v>37.78</v>
      </c>
      <c r="G90" s="409">
        <f>IF($B90="","",VLOOKUP($C90,'CPOS 176'!$A$17:$AC$10840,7,0))</f>
        <v>72.66</v>
      </c>
      <c r="H90" s="410">
        <f t="shared" si="20"/>
        <v>2745.09</v>
      </c>
      <c r="I90" s="349" t="s">
        <v>7220</v>
      </c>
      <c r="J90" s="278"/>
      <c r="K90" s="278">
        <f t="shared" si="17"/>
        <v>3431.3625000000002</v>
      </c>
    </row>
    <row r="91" spans="1:11" ht="27" customHeight="1" x14ac:dyDescent="0.2">
      <c r="A91" s="289" t="s">
        <v>8002</v>
      </c>
      <c r="B91" s="84"/>
      <c r="C91" s="296"/>
      <c r="D91" s="292" t="s">
        <v>7964</v>
      </c>
      <c r="E91" s="297"/>
      <c r="F91" s="282"/>
      <c r="G91" s="282"/>
      <c r="H91" s="282">
        <f>SUBTOTAL(9,H92:H97)</f>
        <v>113871.7</v>
      </c>
      <c r="I91" s="282"/>
      <c r="J91" s="278"/>
      <c r="K91" s="471">
        <f>SUBTOTAL(9,K92:K97)</f>
        <v>142339.62499999997</v>
      </c>
    </row>
    <row r="92" spans="1:11" ht="33.75" x14ac:dyDescent="0.2">
      <c r="A92" s="298" t="s">
        <v>8003</v>
      </c>
      <c r="B92" s="284" t="s">
        <v>92</v>
      </c>
      <c r="C92" s="299" t="s">
        <v>2871</v>
      </c>
      <c r="D92" s="407" t="str">
        <f>IF($B92="","",VLOOKUP($C92,'CPOS 176'!$A$17:$AC$10838,3,0))</f>
        <v>Locação de vias, calçadas, tanques e lagoas</v>
      </c>
      <c r="E92" s="408" t="str">
        <f>IF($B92="","",VLOOKUP($C92,'CPOS 176'!$A$1:$AC$10838,4,0))</f>
        <v>m²</v>
      </c>
      <c r="F92" s="300">
        <f>278.2*3.5+266.2</f>
        <v>1239.8999999999999</v>
      </c>
      <c r="G92" s="409">
        <f>IF($B92="","",VLOOKUP($C92,'CPOS 176'!$A$17:$AC$10840,7,0))</f>
        <v>1.08</v>
      </c>
      <c r="H92" s="410">
        <f t="shared" ref="H92:H96" si="22">ROUND(F92*G92,2)</f>
        <v>1339.09</v>
      </c>
      <c r="I92" s="349" t="s">
        <v>8572</v>
      </c>
      <c r="J92" s="278"/>
      <c r="K92" s="278">
        <f t="shared" si="17"/>
        <v>1673.8625</v>
      </c>
    </row>
    <row r="93" spans="1:11" ht="38.25" x14ac:dyDescent="0.2">
      <c r="A93" s="298" t="s">
        <v>8004</v>
      </c>
      <c r="B93" s="284" t="s">
        <v>92</v>
      </c>
      <c r="C93" s="299" t="s">
        <v>2863</v>
      </c>
      <c r="D93" s="407" t="str">
        <f>IF($B93="","",VLOOKUP($C93,'CPOS 176'!$A$17:$AC$10838,3,0))</f>
        <v>Limpeza mecanizada do terreno, inclusive troncos até 15 cm de diâmetro, com caminhão à disposição dentro e fora da obra, com transporte no raio de até 1 km</v>
      </c>
      <c r="E93" s="408" t="str">
        <f>IF($B93="","",VLOOKUP($C93,'CPOS 176'!$A$1:$AC$10838,4,0))</f>
        <v>m²</v>
      </c>
      <c r="F93" s="300">
        <f>F92</f>
        <v>1239.8999999999999</v>
      </c>
      <c r="G93" s="409">
        <f>IF($B93="","",VLOOKUP($C93,'CPOS 176'!$A$17:$AC$10840,7,0))</f>
        <v>2.2599999999999998</v>
      </c>
      <c r="H93" s="410">
        <f t="shared" si="22"/>
        <v>2802.17</v>
      </c>
      <c r="I93" s="349" t="str">
        <f>I92</f>
        <v>278,20 m x 3,50 m +
266,20 m²  (passeio com largura de 1,30 m com área irregular)</v>
      </c>
      <c r="J93" s="278"/>
      <c r="K93" s="278">
        <f t="shared" si="17"/>
        <v>3502.7125000000001</v>
      </c>
    </row>
    <row r="94" spans="1:11" ht="33.75" x14ac:dyDescent="0.2">
      <c r="A94" s="298" t="s">
        <v>8005</v>
      </c>
      <c r="B94" s="284" t="s">
        <v>92</v>
      </c>
      <c r="C94" s="299" t="s">
        <v>6704</v>
      </c>
      <c r="D94" s="407" t="str">
        <f>IF($B94="","",VLOOKUP($C94,'CPOS 176'!$A$17:$AC$10838,3,0))</f>
        <v>Regularização e compactação mecanizada de superfície, sem controle do proctor normal</v>
      </c>
      <c r="E94" s="408" t="str">
        <f>IF($B94="","",VLOOKUP($C94,'CPOS 176'!$A$1:$AC$10838,4,0))</f>
        <v>m²</v>
      </c>
      <c r="F94" s="300">
        <f>F93</f>
        <v>1239.8999999999999</v>
      </c>
      <c r="G94" s="409">
        <f>IF($B94="","",VLOOKUP($C94,'CPOS 176'!$A$17:$AC$10840,7,0))</f>
        <v>1.96</v>
      </c>
      <c r="H94" s="410">
        <f t="shared" si="22"/>
        <v>2430.1999999999998</v>
      </c>
      <c r="I94" s="349" t="str">
        <f>I92</f>
        <v>278,20 m x 3,50 m +
266,20 m²  (passeio com largura de 1,30 m com área irregular)</v>
      </c>
      <c r="J94" s="278"/>
      <c r="K94" s="278">
        <f t="shared" si="17"/>
        <v>3037.75</v>
      </c>
    </row>
    <row r="95" spans="1:11" ht="38.25" x14ac:dyDescent="0.2">
      <c r="A95" s="298" t="s">
        <v>8006</v>
      </c>
      <c r="B95" s="284" t="s">
        <v>92</v>
      </c>
      <c r="C95" s="299" t="s">
        <v>6732</v>
      </c>
      <c r="D95" s="407" t="str">
        <f>IF($B95="","",VLOOKUP($C95,'CPOS 176'!$A$17:$AC$10838,3,0))</f>
        <v>Pavimentação em lajota de concreto 35 MPa, espessura 6 cm, cor natural, tipos: raquete, retangular, sextavado e 16 faces, com rejunte em areia</v>
      </c>
      <c r="E95" s="408" t="str">
        <f>IF($B95="","",VLOOKUP($C95,'CPOS 176'!$A$1:$AC$10838,4,0))</f>
        <v>m²</v>
      </c>
      <c r="F95" s="300">
        <f>F92</f>
        <v>1239.8999999999999</v>
      </c>
      <c r="G95" s="409">
        <f>IF($B95="","",VLOOKUP($C95,'CPOS 176'!$A$17:$AC$10840,7,0))</f>
        <v>54.15</v>
      </c>
      <c r="H95" s="410">
        <f t="shared" si="22"/>
        <v>67140.59</v>
      </c>
      <c r="I95" s="349" t="str">
        <f>I92</f>
        <v>278,20 m x 3,50 m +
266,20 m²  (passeio com largura de 1,30 m com área irregular)</v>
      </c>
      <c r="J95" s="278"/>
      <c r="K95" s="278">
        <f t="shared" si="17"/>
        <v>83925.737499999988</v>
      </c>
    </row>
    <row r="96" spans="1:11" ht="27" customHeight="1" x14ac:dyDescent="0.2">
      <c r="A96" s="298" t="s">
        <v>8536</v>
      </c>
      <c r="B96" s="284" t="s">
        <v>92</v>
      </c>
      <c r="C96" s="299" t="s">
        <v>6737</v>
      </c>
      <c r="D96" s="407" t="str">
        <f>IF($B96="","",VLOOKUP($C96,'CPOS 176'!$A$17:$AC$10838,3,0))</f>
        <v>Guia pré-moldada reta tipo PMSP 100 - fck 25 MPa</v>
      </c>
      <c r="E96" s="408" t="str">
        <f>IF($B96="","",VLOOKUP($C96,'CPOS 176'!$A$1:$AC$10838,4,0))</f>
        <v>m</v>
      </c>
      <c r="F96" s="300">
        <v>1042</v>
      </c>
      <c r="G96" s="409">
        <f>IF($B96="","",VLOOKUP($C96,'CPOS 176'!$A$17:$AC$10840,7,0))</f>
        <v>37.01</v>
      </c>
      <c r="H96" s="410">
        <f t="shared" si="22"/>
        <v>38564.42</v>
      </c>
      <c r="I96" s="349" t="s">
        <v>8553</v>
      </c>
      <c r="J96" s="278"/>
      <c r="K96" s="278">
        <f t="shared" si="17"/>
        <v>48205.524999999994</v>
      </c>
    </row>
    <row r="97" spans="1:11" ht="27" customHeight="1" x14ac:dyDescent="0.2">
      <c r="A97" s="298" t="s">
        <v>8595</v>
      </c>
      <c r="B97" s="284" t="s">
        <v>92</v>
      </c>
      <c r="C97" s="299" t="s">
        <v>6129</v>
      </c>
      <c r="D97" s="407" t="str">
        <f>IF($B97="","",VLOOKUP($C97,'CPOS 176'!$A$17:$AC$10838,3,0))</f>
        <v>Tubo de concreto (PA-1), DN= 800mm</v>
      </c>
      <c r="E97" s="408" t="str">
        <f>IF($B97="","",VLOOKUP($C97,'CPOS 176'!$A$1:$AC$10838,4,0))</f>
        <v>m</v>
      </c>
      <c r="F97" s="300">
        <v>7</v>
      </c>
      <c r="G97" s="409">
        <f>IF($B97="","",VLOOKUP($C97,'CPOS 176'!$A$17:$AC$10840,7,0))</f>
        <v>227.89</v>
      </c>
      <c r="H97" s="410">
        <f t="shared" ref="H97" si="23">ROUND(F97*G97,2)</f>
        <v>1595.23</v>
      </c>
      <c r="I97" s="411"/>
      <c r="J97" s="278"/>
      <c r="K97" s="278">
        <f t="shared" si="17"/>
        <v>1994.0374999999999</v>
      </c>
    </row>
    <row r="98" spans="1:11" ht="27" customHeight="1" x14ac:dyDescent="0.2">
      <c r="A98" s="296" t="s">
        <v>8007</v>
      </c>
      <c r="B98" s="286"/>
      <c r="C98" s="138"/>
      <c r="D98" s="85" t="s">
        <v>8013</v>
      </c>
      <c r="E98" s="302"/>
      <c r="F98" s="282"/>
      <c r="G98" s="282"/>
      <c r="H98" s="282">
        <f>SUBTOTAL(9,H99:H194)</f>
        <v>460623.78999999992</v>
      </c>
      <c r="I98" s="282"/>
      <c r="J98" s="278"/>
      <c r="K98" s="471">
        <f>SUBTOTAL(9,K99:K194)</f>
        <v>575779.73750000016</v>
      </c>
    </row>
    <row r="99" spans="1:11" s="414" customFormat="1" ht="27" customHeight="1" x14ac:dyDescent="0.2">
      <c r="A99" s="428" t="s">
        <v>8108</v>
      </c>
      <c r="B99" s="429"/>
      <c r="C99" s="430"/>
      <c r="D99" s="431" t="s">
        <v>8582</v>
      </c>
      <c r="E99" s="432"/>
      <c r="F99" s="433"/>
      <c r="G99" s="434"/>
      <c r="H99" s="435"/>
      <c r="I99" s="412"/>
      <c r="J99" s="413"/>
      <c r="K99" s="278">
        <f t="shared" si="17"/>
        <v>0</v>
      </c>
    </row>
    <row r="100" spans="1:11" ht="38.25" x14ac:dyDescent="0.2">
      <c r="A100" s="298" t="s">
        <v>8008</v>
      </c>
      <c r="B100" s="301" t="s">
        <v>92</v>
      </c>
      <c r="C100" s="424" t="s">
        <v>7233</v>
      </c>
      <c r="D100" s="407" t="str">
        <f>IF($B100="","",VLOOKUP($C100,'CPOS 176'!$A$17:$AC$10838,3,0))</f>
        <v>Elaboração de projeto de adequação de entrada de energia elétrica junto a concessionária, com medição em baixa tensão e demanda até 75 KVA</v>
      </c>
      <c r="E100" s="408" t="str">
        <f>IF($B100="","",VLOOKUP($C100,'CPOS 176'!$A$1:$AC$10838,4,0))</f>
        <v>un</v>
      </c>
      <c r="F100" s="425">
        <v>1</v>
      </c>
      <c r="G100" s="409">
        <f>IF($B100="","",VLOOKUP($C100,'CPOS 176'!$A$17:$AC$10840,7,0))</f>
        <v>4864.24</v>
      </c>
      <c r="H100" s="410">
        <f t="shared" ref="H100:H113" si="24">ROUND(F100*G100,2)</f>
        <v>4864.24</v>
      </c>
      <c r="I100" s="349" t="s">
        <v>7220</v>
      </c>
      <c r="J100" s="278"/>
      <c r="K100" s="278">
        <f t="shared" si="17"/>
        <v>6080.2999999999993</v>
      </c>
    </row>
    <row r="101" spans="1:11" ht="27" customHeight="1" x14ac:dyDescent="0.2">
      <c r="A101" s="298" t="s">
        <v>8009</v>
      </c>
      <c r="B101" s="301" t="s">
        <v>92</v>
      </c>
      <c r="C101" s="424" t="s">
        <v>6950</v>
      </c>
      <c r="D101" s="407" t="str">
        <f>IF($B101="","",VLOOKUP($C101,'CPOS 176'!$A$17:$AC$10838,3,0))</f>
        <v>Poste de concreto circular, 200 kg, H = 11,00 m</v>
      </c>
      <c r="E101" s="408" t="str">
        <f>IF($B101="","",VLOOKUP($C101,'CPOS 176'!$A$1:$AC$10838,4,0))</f>
        <v>un</v>
      </c>
      <c r="F101" s="425">
        <v>18</v>
      </c>
      <c r="G101" s="409">
        <f>IF($B101="","",VLOOKUP($C101,'CPOS 176'!$A$17:$AC$10840,7,0))</f>
        <v>1215.8399999999999</v>
      </c>
      <c r="H101" s="410">
        <f t="shared" si="24"/>
        <v>21885.119999999999</v>
      </c>
      <c r="I101" s="349" t="s">
        <v>7220</v>
      </c>
      <c r="J101" s="278"/>
      <c r="K101" s="278">
        <f t="shared" si="17"/>
        <v>27356.399999999998</v>
      </c>
    </row>
    <row r="102" spans="1:11" ht="27" customHeight="1" x14ac:dyDescent="0.2">
      <c r="A102" s="298" t="s">
        <v>8010</v>
      </c>
      <c r="B102" s="301" t="s">
        <v>92</v>
      </c>
      <c r="C102" s="426" t="s">
        <v>6955</v>
      </c>
      <c r="D102" s="407" t="str">
        <f>IF($B102="","",VLOOKUP($C102,'CPOS 176'!$A$17:$AC$10838,3,0))</f>
        <v>Poste de concreto circular, 400 kg, H = 11,00 m</v>
      </c>
      <c r="E102" s="408" t="str">
        <f>IF($B102="","",VLOOKUP($C102,'CPOS 176'!$A$1:$AC$10838,4,0))</f>
        <v>un</v>
      </c>
      <c r="F102" s="425">
        <v>2</v>
      </c>
      <c r="G102" s="409">
        <f>IF($B102="","",VLOOKUP($C102,'CPOS 176'!$A$17:$AC$10840,7,0))</f>
        <v>1578.58</v>
      </c>
      <c r="H102" s="410">
        <f t="shared" si="24"/>
        <v>3157.16</v>
      </c>
      <c r="I102" s="349" t="s">
        <v>7220</v>
      </c>
      <c r="J102" s="278"/>
      <c r="K102" s="278">
        <f t="shared" si="17"/>
        <v>3946.45</v>
      </c>
    </row>
    <row r="103" spans="1:11" ht="27" customHeight="1" x14ac:dyDescent="0.2">
      <c r="A103" s="298" t="s">
        <v>8011</v>
      </c>
      <c r="B103" s="301" t="s">
        <v>92</v>
      </c>
      <c r="C103" s="426" t="s">
        <v>6958</v>
      </c>
      <c r="D103" s="407" t="str">
        <f>IF($B103="","",VLOOKUP($C103,'CPOS 176'!$A$17:$AC$10838,3,0))</f>
        <v>Poste de concreto circular, 600 kg, H = 11,00 m</v>
      </c>
      <c r="E103" s="408" t="str">
        <f>IF($B103="","",VLOOKUP($C103,'CPOS 176'!$A$1:$AC$10838,4,0))</f>
        <v>un</v>
      </c>
      <c r="F103" s="425">
        <v>5</v>
      </c>
      <c r="G103" s="409">
        <f>IF($B103="","",VLOOKUP($C103,'CPOS 176'!$A$17:$AC$10840,7,0))</f>
        <v>1916.87</v>
      </c>
      <c r="H103" s="410">
        <f t="shared" si="24"/>
        <v>9584.35</v>
      </c>
      <c r="I103" s="349" t="s">
        <v>7220</v>
      </c>
      <c r="J103" s="278"/>
      <c r="K103" s="278">
        <f t="shared" si="17"/>
        <v>11980.4375</v>
      </c>
    </row>
    <row r="104" spans="1:11" ht="27" customHeight="1" x14ac:dyDescent="0.2">
      <c r="A104" s="298" t="s">
        <v>8012</v>
      </c>
      <c r="B104" s="301" t="s">
        <v>92</v>
      </c>
      <c r="C104" s="426" t="s">
        <v>6965</v>
      </c>
      <c r="D104" s="407" t="str">
        <f>IF($B104="","",VLOOKUP($C104,'CPOS 176'!$A$17:$AC$10838,3,0))</f>
        <v>Estrutura tipo N3</v>
      </c>
      <c r="E104" s="408" t="str">
        <f>IF($B104="","",VLOOKUP($C104,'CPOS 176'!$A$1:$AC$10838,4,0))</f>
        <v>un</v>
      </c>
      <c r="F104" s="425">
        <v>30</v>
      </c>
      <c r="G104" s="409">
        <f>IF($B104="","",VLOOKUP($C104,'CPOS 176'!$A$17:$AC$10840,7,0))</f>
        <v>1023.28</v>
      </c>
      <c r="H104" s="410">
        <f t="shared" si="24"/>
        <v>30698.400000000001</v>
      </c>
      <c r="I104" s="349" t="s">
        <v>7220</v>
      </c>
      <c r="J104" s="278"/>
      <c r="K104" s="278">
        <f t="shared" si="17"/>
        <v>38373</v>
      </c>
    </row>
    <row r="105" spans="1:11" ht="27" customHeight="1" x14ac:dyDescent="0.2">
      <c r="A105" s="298" t="s">
        <v>8109</v>
      </c>
      <c r="B105" s="301" t="s">
        <v>92</v>
      </c>
      <c r="C105" s="424" t="s">
        <v>6970</v>
      </c>
      <c r="D105" s="407" t="str">
        <f>IF($B105="","",VLOOKUP($C105,'CPOS 176'!$A$17:$AC$10838,3,0))</f>
        <v>Armação secundária tipo 1C - 2R</v>
      </c>
      <c r="E105" s="408" t="str">
        <f>IF($B105="","",VLOOKUP($C105,'CPOS 176'!$A$1:$AC$10838,4,0))</f>
        <v>un</v>
      </c>
      <c r="F105" s="425">
        <v>5</v>
      </c>
      <c r="G105" s="409">
        <f>IF($B105="","",VLOOKUP($C105,'CPOS 176'!$A$17:$AC$10840,7,0))</f>
        <v>161.91</v>
      </c>
      <c r="H105" s="410">
        <f t="shared" si="24"/>
        <v>809.55</v>
      </c>
      <c r="I105" s="349" t="s">
        <v>7220</v>
      </c>
      <c r="J105" s="278"/>
      <c r="K105" s="278">
        <f t="shared" si="17"/>
        <v>1011.9375</v>
      </c>
    </row>
    <row r="106" spans="1:11" ht="27" customHeight="1" x14ac:dyDescent="0.2">
      <c r="A106" s="298" t="s">
        <v>8110</v>
      </c>
      <c r="B106" s="301" t="s">
        <v>92</v>
      </c>
      <c r="C106" s="424" t="s">
        <v>4707</v>
      </c>
      <c r="D106" s="407" t="str">
        <f>IF($B106="","",VLOOKUP($C106,'CPOS 176'!$A$17:$AC$10838,3,0))</f>
        <v>Transformador de potência trifásico de 150 kVA, classe 15 kV, a óleo</v>
      </c>
      <c r="E106" s="408" t="str">
        <f>IF($B106="","",VLOOKUP($C106,'CPOS 176'!$A$1:$AC$10838,4,0))</f>
        <v>un</v>
      </c>
      <c r="F106" s="425">
        <v>1</v>
      </c>
      <c r="G106" s="409">
        <f>IF($B106="","",VLOOKUP($C106,'CPOS 176'!$A$17:$AC$10840,7,0))</f>
        <v>11408.14</v>
      </c>
      <c r="H106" s="410">
        <f t="shared" si="24"/>
        <v>11408.14</v>
      </c>
      <c r="I106" s="349" t="s">
        <v>7220</v>
      </c>
      <c r="J106" s="278"/>
      <c r="K106" s="278">
        <f t="shared" si="17"/>
        <v>14260.174999999999</v>
      </c>
    </row>
    <row r="107" spans="1:11" ht="27" customHeight="1" x14ac:dyDescent="0.2">
      <c r="A107" s="298" t="s">
        <v>8111</v>
      </c>
      <c r="B107" s="301" t="s">
        <v>92</v>
      </c>
      <c r="C107" s="424" t="s">
        <v>4712</v>
      </c>
      <c r="D107" s="407" t="str">
        <f>IF($B107="","",VLOOKUP($C107,'CPOS 176'!$A$17:$AC$10838,3,0))</f>
        <v>Transformador de potência trifásico de 75 kVA, classe 15 kV, a óleo</v>
      </c>
      <c r="E107" s="408" t="str">
        <f>IF($B107="","",VLOOKUP($C107,'CPOS 176'!$A$1:$AC$10838,4,0))</f>
        <v>un</v>
      </c>
      <c r="F107" s="425">
        <v>4</v>
      </c>
      <c r="G107" s="409">
        <f>IF($B107="","",VLOOKUP($C107,'CPOS 176'!$A$17:$AC$10840,7,0))</f>
        <v>8977.67</v>
      </c>
      <c r="H107" s="410">
        <f t="shared" si="24"/>
        <v>35910.68</v>
      </c>
      <c r="I107" s="349" t="s">
        <v>7220</v>
      </c>
      <c r="J107" s="278"/>
      <c r="K107" s="278">
        <f t="shared" si="17"/>
        <v>44888.35</v>
      </c>
    </row>
    <row r="108" spans="1:11" ht="27" customHeight="1" x14ac:dyDescent="0.2">
      <c r="A108" s="298" t="s">
        <v>8112</v>
      </c>
      <c r="B108" s="301" t="s">
        <v>92</v>
      </c>
      <c r="C108" s="424" t="s">
        <v>4747</v>
      </c>
      <c r="D108" s="407" t="str">
        <f>IF($B108="","",VLOOKUP($C108,'CPOS 176'!$A$17:$AC$10838,3,0))</f>
        <v>Suporte de transformador em poste ou estaleiro</v>
      </c>
      <c r="E108" s="408" t="str">
        <f>IF($B108="","",VLOOKUP($C108,'CPOS 176'!$A$1:$AC$10838,4,0))</f>
        <v>un</v>
      </c>
      <c r="F108" s="425">
        <v>10</v>
      </c>
      <c r="G108" s="409">
        <f>IF($B108="","",VLOOKUP($C108,'CPOS 176'!$A$17:$AC$10840,7,0))</f>
        <v>188.65</v>
      </c>
      <c r="H108" s="410">
        <f t="shared" si="24"/>
        <v>1886.5</v>
      </c>
      <c r="I108" s="349" t="s">
        <v>7220</v>
      </c>
      <c r="J108" s="278"/>
      <c r="K108" s="278">
        <f t="shared" si="17"/>
        <v>2358.125</v>
      </c>
    </row>
    <row r="109" spans="1:11" ht="27" customHeight="1" x14ac:dyDescent="0.2">
      <c r="A109" s="298" t="s">
        <v>8113</v>
      </c>
      <c r="B109" s="301" t="s">
        <v>92</v>
      </c>
      <c r="C109" s="427" t="s">
        <v>4678</v>
      </c>
      <c r="D109" s="407" t="str">
        <f>IF($B109="","",VLOOKUP($C109,'CPOS 176'!$A$17:$AC$10838,3,0))</f>
        <v>Para-raios de distribuição, classe 12 kV/10 kA, completo, encapsulado com polímero</v>
      </c>
      <c r="E109" s="408" t="str">
        <f>IF($B109="","",VLOOKUP($C109,'CPOS 176'!$A$1:$AC$10838,4,0))</f>
        <v>un</v>
      </c>
      <c r="F109" s="425">
        <v>15</v>
      </c>
      <c r="G109" s="409">
        <f>IF($B109="","",VLOOKUP($C109,'CPOS 176'!$A$17:$AC$10840,7,0))</f>
        <v>181.39</v>
      </c>
      <c r="H109" s="410">
        <f t="shared" si="24"/>
        <v>2720.85</v>
      </c>
      <c r="I109" s="349" t="s">
        <v>7220</v>
      </c>
      <c r="J109" s="278"/>
      <c r="K109" s="278">
        <f t="shared" si="17"/>
        <v>3401.0625</v>
      </c>
    </row>
    <row r="110" spans="1:11" ht="27" customHeight="1" x14ac:dyDescent="0.2">
      <c r="A110" s="298" t="s">
        <v>8114</v>
      </c>
      <c r="B110" s="301" t="s">
        <v>92</v>
      </c>
      <c r="C110" s="426" t="s">
        <v>4869</v>
      </c>
      <c r="D110" s="407" t="str">
        <f>IF($B110="","",VLOOKUP($C110,'CPOS 176'!$A$17:$AC$10838,3,0))</f>
        <v>Chave fusível base ´C´ para 15 kV/100 A, com capacidade de ruptura até 10 kA - com fusível</v>
      </c>
      <c r="E110" s="408" t="str">
        <f>IF($B110="","",VLOOKUP($C110,'CPOS 176'!$A$1:$AC$10838,4,0))</f>
        <v>un</v>
      </c>
      <c r="F110" s="425">
        <v>15</v>
      </c>
      <c r="G110" s="409">
        <f>IF($B110="","",VLOOKUP($C110,'CPOS 176'!$A$17:$AC$10840,7,0))</f>
        <v>299.91000000000003</v>
      </c>
      <c r="H110" s="410">
        <f t="shared" si="24"/>
        <v>4498.6499999999996</v>
      </c>
      <c r="I110" s="349" t="s">
        <v>7220</v>
      </c>
      <c r="J110" s="278"/>
      <c r="K110" s="278">
        <f t="shared" si="17"/>
        <v>5623.3125</v>
      </c>
    </row>
    <row r="111" spans="1:11" ht="27" customHeight="1" x14ac:dyDescent="0.2">
      <c r="A111" s="298" t="s">
        <v>8115</v>
      </c>
      <c r="B111" s="301" t="s">
        <v>92</v>
      </c>
      <c r="C111" s="426" t="s">
        <v>4672</v>
      </c>
      <c r="D111" s="407" t="str">
        <f>IF($B111="","",VLOOKUP($C111,'CPOS 176'!$A$17:$AC$10838,3,0))</f>
        <v>Terminal modular (mufla) unipolar externo para cabo até 70 mm²/15 kV</v>
      </c>
      <c r="E111" s="408" t="str">
        <f>IF($B111="","",VLOOKUP($C111,'CPOS 176'!$A$1:$AC$10838,4,0))</f>
        <v>cj</v>
      </c>
      <c r="F111" s="425">
        <v>6</v>
      </c>
      <c r="G111" s="409">
        <f>IF($B111="","",VLOOKUP($C111,'CPOS 176'!$A$17:$AC$10840,7,0))</f>
        <v>397.97</v>
      </c>
      <c r="H111" s="410">
        <f t="shared" si="24"/>
        <v>2387.8200000000002</v>
      </c>
      <c r="I111" s="349" t="s">
        <v>7220</v>
      </c>
      <c r="J111" s="278"/>
      <c r="K111" s="278">
        <f t="shared" si="17"/>
        <v>2984.7750000000001</v>
      </c>
    </row>
    <row r="112" spans="1:11" ht="27" customHeight="1" x14ac:dyDescent="0.2">
      <c r="A112" s="298" t="s">
        <v>8116</v>
      </c>
      <c r="B112" s="301" t="s">
        <v>92</v>
      </c>
      <c r="C112" s="424" t="s">
        <v>5648</v>
      </c>
      <c r="D112" s="407" t="str">
        <f>IF($B112="","",VLOOKUP($C112,'CPOS 176'!$A$17:$AC$10838,3,0))</f>
        <v>Haste de aterramento de 5/8'' x 2,4 m</v>
      </c>
      <c r="E112" s="408" t="str">
        <f>IF($B112="","",VLOOKUP($C112,'CPOS 176'!$A$1:$AC$10838,4,0))</f>
        <v>un</v>
      </c>
      <c r="F112" s="425">
        <v>5</v>
      </c>
      <c r="G112" s="409">
        <f>IF($B112="","",VLOOKUP($C112,'CPOS 176'!$A$17:$AC$10840,7,0))</f>
        <v>87.62</v>
      </c>
      <c r="H112" s="410">
        <f t="shared" si="24"/>
        <v>438.1</v>
      </c>
      <c r="I112" s="349" t="s">
        <v>7220</v>
      </c>
      <c r="J112" s="278"/>
      <c r="K112" s="278">
        <f t="shared" si="17"/>
        <v>547.625</v>
      </c>
    </row>
    <row r="113" spans="1:11" ht="27" customHeight="1" x14ac:dyDescent="0.2">
      <c r="A113" s="298" t="s">
        <v>8117</v>
      </c>
      <c r="B113" s="301" t="s">
        <v>92</v>
      </c>
      <c r="C113" s="424" t="s">
        <v>5211</v>
      </c>
      <c r="D113" s="407" t="str">
        <f>IF($B113="","",VLOOKUP($C113,'CPOS 176'!$A$17:$AC$10838,3,0))</f>
        <v>Cabo de alumínio nu com alma de aço CAA, 1/0 AWG - Raven</v>
      </c>
      <c r="E113" s="408" t="str">
        <f>IF($B113="","",VLOOKUP($C113,'CPOS 176'!$A$1:$AC$10838,4,0))</f>
        <v>m</v>
      </c>
      <c r="F113" s="425">
        <v>2850</v>
      </c>
      <c r="G113" s="409">
        <f>IF($B113="","",VLOOKUP($C113,'CPOS 176'!$A$17:$AC$10840,7,0))</f>
        <v>10.74</v>
      </c>
      <c r="H113" s="410">
        <f t="shared" si="24"/>
        <v>30609</v>
      </c>
      <c r="I113" s="349" t="s">
        <v>7220</v>
      </c>
      <c r="J113" s="278"/>
      <c r="K113" s="278">
        <f t="shared" si="17"/>
        <v>38261.25</v>
      </c>
    </row>
    <row r="114" spans="1:11" s="414" customFormat="1" ht="27" customHeight="1" x14ac:dyDescent="0.2">
      <c r="A114" s="436" t="s">
        <v>8118</v>
      </c>
      <c r="B114" s="437"/>
      <c r="C114" s="438"/>
      <c r="D114" s="439" t="s">
        <v>8014</v>
      </c>
      <c r="E114" s="440" t="str">
        <f>IF($B114="","",VLOOKUP($C114,'CPOS 176'!$A$1:$AC$10838,4,0))</f>
        <v/>
      </c>
      <c r="F114" s="441"/>
      <c r="G114" s="442" t="str">
        <f>IF($B114="","",VLOOKUP($C114,'CPOS 176'!$A$17:$AC$10840,7,0))</f>
        <v/>
      </c>
      <c r="H114" s="443"/>
      <c r="I114" s="412" t="s">
        <v>7220</v>
      </c>
      <c r="J114" s="413"/>
      <c r="K114" s="278">
        <f t="shared" si="17"/>
        <v>0</v>
      </c>
    </row>
    <row r="115" spans="1:11" ht="38.25" x14ac:dyDescent="0.2">
      <c r="A115" s="298" t="s">
        <v>8119</v>
      </c>
      <c r="B115" s="301" t="s">
        <v>92</v>
      </c>
      <c r="C115" s="426" t="s">
        <v>7234</v>
      </c>
      <c r="D115" s="407" t="str">
        <f>IF($B115="","",VLOOKUP($C115,'CPOS 176'!$A$17:$AC$10838,3,0))</f>
        <v>Elaboração de projeto de adequação de entrada de energia elétrica junto a concessionária, com medição em média tensão, subestação simplificada e demanda de 75 kVA a 300 kVA</v>
      </c>
      <c r="E115" s="408" t="str">
        <f>IF($B115="","",VLOOKUP($C115,'CPOS 176'!$A$1:$AC$10838,4,0))</f>
        <v>un</v>
      </c>
      <c r="F115" s="425">
        <v>1</v>
      </c>
      <c r="G115" s="409">
        <f>IF($B115="","",VLOOKUP($C115,'CPOS 176'!$A$17:$AC$10840,7,0))</f>
        <v>8225.9599999999991</v>
      </c>
      <c r="H115" s="410">
        <f t="shared" ref="H115:H146" si="25">ROUND(F115*G115,2)</f>
        <v>8225.9599999999991</v>
      </c>
      <c r="I115" s="349" t="s">
        <v>7220</v>
      </c>
      <c r="J115" s="278"/>
      <c r="K115" s="278">
        <f t="shared" si="17"/>
        <v>10282.449999999999</v>
      </c>
    </row>
    <row r="116" spans="1:11" ht="27" customHeight="1" x14ac:dyDescent="0.2">
      <c r="A116" s="298" t="s">
        <v>8120</v>
      </c>
      <c r="B116" s="301" t="s">
        <v>92</v>
      </c>
      <c r="C116" s="426" t="s">
        <v>6960</v>
      </c>
      <c r="D116" s="407" t="str">
        <f>IF($B116="","",VLOOKUP($C116,'CPOS 176'!$A$17:$AC$10838,3,0))</f>
        <v>Poste de concreto circular, 1000 kg, H = 12,00 m</v>
      </c>
      <c r="E116" s="408" t="str">
        <f>IF($B116="","",VLOOKUP($C116,'CPOS 176'!$A$1:$AC$10838,4,0))</f>
        <v>un</v>
      </c>
      <c r="F116" s="425">
        <v>1</v>
      </c>
      <c r="G116" s="409">
        <f>IF($B116="","",VLOOKUP($C116,'CPOS 176'!$A$17:$AC$10840,7,0))</f>
        <v>3040.77</v>
      </c>
      <c r="H116" s="410">
        <f t="shared" si="25"/>
        <v>3040.77</v>
      </c>
      <c r="I116" s="349" t="s">
        <v>7220</v>
      </c>
      <c r="J116" s="278"/>
      <c r="K116" s="278">
        <f t="shared" si="17"/>
        <v>3800.9625000000001</v>
      </c>
    </row>
    <row r="117" spans="1:11" ht="27" customHeight="1" x14ac:dyDescent="0.2">
      <c r="A117" s="298" t="s">
        <v>8121</v>
      </c>
      <c r="B117" s="301" t="s">
        <v>92</v>
      </c>
      <c r="C117" s="426" t="s">
        <v>4706</v>
      </c>
      <c r="D117" s="407" t="str">
        <f>IF($B117="","",VLOOKUP($C117,'CPOS 176'!$A$17:$AC$10838,3,0))</f>
        <v>Transformador de potência trifásico de 225 kVA, classe 15 kV, a óleo</v>
      </c>
      <c r="E117" s="408" t="str">
        <f>IF($B117="","",VLOOKUP($C117,'CPOS 176'!$A$1:$AC$10838,4,0))</f>
        <v>un</v>
      </c>
      <c r="F117" s="425">
        <v>1</v>
      </c>
      <c r="G117" s="409">
        <f>IF($B117="","",VLOOKUP($C117,'CPOS 176'!$A$17:$AC$10840,7,0))</f>
        <v>15434.94</v>
      </c>
      <c r="H117" s="410">
        <f t="shared" si="25"/>
        <v>15434.94</v>
      </c>
      <c r="I117" s="349" t="s">
        <v>7220</v>
      </c>
      <c r="J117" s="278"/>
      <c r="K117" s="278">
        <f t="shared" si="17"/>
        <v>19293.674999999999</v>
      </c>
    </row>
    <row r="118" spans="1:11" ht="27" customHeight="1" x14ac:dyDescent="0.2">
      <c r="A118" s="298" t="s">
        <v>8122</v>
      </c>
      <c r="B118" s="301" t="s">
        <v>92</v>
      </c>
      <c r="C118" s="424" t="s">
        <v>5252</v>
      </c>
      <c r="D118" s="407" t="str">
        <f>IF($B118="","",VLOOKUP($C118,'CPOS 176'!$A$17:$AC$10838,3,0))</f>
        <v>Cabo de cobre flexível de 120 mm², isolamento 0,6/1kV - isolação HEPR 90°C</v>
      </c>
      <c r="E118" s="408" t="str">
        <f>IF($B118="","",VLOOKUP($C118,'CPOS 176'!$A$1:$AC$10838,4,0))</f>
        <v>m</v>
      </c>
      <c r="F118" s="425">
        <v>150</v>
      </c>
      <c r="G118" s="409">
        <f>IF($B118="","",VLOOKUP($C118,'CPOS 176'!$A$17:$AC$10840,7,0))</f>
        <v>58.55</v>
      </c>
      <c r="H118" s="410">
        <f t="shared" si="25"/>
        <v>8782.5</v>
      </c>
      <c r="I118" s="349" t="s">
        <v>7220</v>
      </c>
      <c r="J118" s="278"/>
      <c r="K118" s="278">
        <f t="shared" si="17"/>
        <v>10978.125</v>
      </c>
    </row>
    <row r="119" spans="1:11" ht="27" customHeight="1" x14ac:dyDescent="0.2">
      <c r="A119" s="298" t="s">
        <v>8123</v>
      </c>
      <c r="B119" s="301" t="s">
        <v>92</v>
      </c>
      <c r="C119" s="427" t="s">
        <v>4822</v>
      </c>
      <c r="D119" s="407" t="str">
        <f>IF($B119="","",VLOOKUP($C119,'CPOS 176'!$A$17:$AC$10838,3,0))</f>
        <v>Disjuntor em caixa moldada, térmico e magnético ajustáveis, tripolar 630/690 V, faixa de ajuste de 440 até 630 A</v>
      </c>
      <c r="E119" s="408" t="str">
        <f>IF($B119="","",VLOOKUP($C119,'CPOS 176'!$A$1:$AC$10838,4,0))</f>
        <v>un</v>
      </c>
      <c r="F119" s="425">
        <v>1</v>
      </c>
      <c r="G119" s="409">
        <f>IF($B119="","",VLOOKUP($C119,'CPOS 176'!$A$17:$AC$10840,7,0))</f>
        <v>4229.2700000000004</v>
      </c>
      <c r="H119" s="410">
        <f t="shared" si="25"/>
        <v>4229.2700000000004</v>
      </c>
      <c r="I119" s="349" t="s">
        <v>7220</v>
      </c>
      <c r="J119" s="278"/>
      <c r="K119" s="278">
        <f t="shared" si="17"/>
        <v>5286.5875000000005</v>
      </c>
    </row>
    <row r="120" spans="1:11" ht="27" customHeight="1" x14ac:dyDescent="0.2">
      <c r="A120" s="298" t="s">
        <v>8124</v>
      </c>
      <c r="B120" s="301" t="s">
        <v>92</v>
      </c>
      <c r="C120" s="426" t="s">
        <v>6963</v>
      </c>
      <c r="D120" s="407" t="str">
        <f>IF($B120="","",VLOOKUP($C120,'CPOS 176'!$A$17:$AC$10838,3,0))</f>
        <v>Estrutura tipo M1</v>
      </c>
      <c r="E120" s="408" t="str">
        <f>IF($B120="","",VLOOKUP($C120,'CPOS 176'!$A$1:$AC$10838,4,0))</f>
        <v>un</v>
      </c>
      <c r="F120" s="425">
        <v>2</v>
      </c>
      <c r="G120" s="409">
        <f>IF($B120="","",VLOOKUP($C120,'CPOS 176'!$A$17:$AC$10840,7,0))</f>
        <v>443.06</v>
      </c>
      <c r="H120" s="410">
        <f t="shared" si="25"/>
        <v>886.12</v>
      </c>
      <c r="I120" s="349" t="s">
        <v>7220</v>
      </c>
      <c r="J120" s="278"/>
      <c r="K120" s="278">
        <f t="shared" si="17"/>
        <v>1107.6500000000001</v>
      </c>
    </row>
    <row r="121" spans="1:11" ht="27" customHeight="1" x14ac:dyDescent="0.2">
      <c r="A121" s="298" t="s">
        <v>8125</v>
      </c>
      <c r="B121" s="301" t="s">
        <v>92</v>
      </c>
      <c r="C121" s="424" t="s">
        <v>4668</v>
      </c>
      <c r="D121" s="407" t="str">
        <f>IF($B121="","",VLOOKUP($C121,'CPOS 176'!$A$17:$AC$10838,3,0))</f>
        <v>Isolador tipo pino para 15 kV, inclusive pino (poste)</v>
      </c>
      <c r="E121" s="408" t="str">
        <f>IF($B121="","",VLOOKUP($C121,'CPOS 176'!$A$1:$AC$10838,4,0))</f>
        <v>un</v>
      </c>
      <c r="F121" s="425">
        <v>6</v>
      </c>
      <c r="G121" s="409">
        <f>IF($B121="","",VLOOKUP($C121,'CPOS 176'!$A$17:$AC$10840,7,0))</f>
        <v>59.11</v>
      </c>
      <c r="H121" s="410">
        <f t="shared" si="25"/>
        <v>354.66</v>
      </c>
      <c r="I121" s="349" t="s">
        <v>7220</v>
      </c>
      <c r="J121" s="278"/>
      <c r="K121" s="278">
        <f t="shared" si="17"/>
        <v>443.32500000000005</v>
      </c>
    </row>
    <row r="122" spans="1:11" ht="27" customHeight="1" x14ac:dyDescent="0.2">
      <c r="A122" s="298" t="s">
        <v>8126</v>
      </c>
      <c r="B122" s="301" t="s">
        <v>92</v>
      </c>
      <c r="C122" s="426" t="s">
        <v>4682</v>
      </c>
      <c r="D122" s="407" t="str">
        <f>IF($B122="","",VLOOKUP($C122,'CPOS 176'!$A$17:$AC$10838,3,0))</f>
        <v>Para-raios de distribuição, classe 15 kV/10 kA, completo, encapsulado com polímero</v>
      </c>
      <c r="E122" s="408" t="str">
        <f>IF($B122="","",VLOOKUP($C122,'CPOS 176'!$A$1:$AC$10838,4,0))</f>
        <v>un</v>
      </c>
      <c r="F122" s="425">
        <v>6</v>
      </c>
      <c r="G122" s="409">
        <f>IF($B122="","",VLOOKUP($C122,'CPOS 176'!$A$17:$AC$10840,7,0))</f>
        <v>187.03</v>
      </c>
      <c r="H122" s="410">
        <f t="shared" si="25"/>
        <v>1122.18</v>
      </c>
      <c r="I122" s="349" t="s">
        <v>7220</v>
      </c>
      <c r="J122" s="278"/>
      <c r="K122" s="278">
        <f t="shared" si="17"/>
        <v>1402.7250000000001</v>
      </c>
    </row>
    <row r="123" spans="1:11" ht="27" customHeight="1" x14ac:dyDescent="0.2">
      <c r="A123" s="298" t="s">
        <v>8127</v>
      </c>
      <c r="B123" s="301" t="s">
        <v>92</v>
      </c>
      <c r="C123" s="426" t="s">
        <v>4869</v>
      </c>
      <c r="D123" s="407" t="str">
        <f>IF($B123="","",VLOOKUP($C123,'CPOS 176'!$A$17:$AC$10838,3,0))</f>
        <v>Chave fusível base ´C´ para 15 kV/100 A, com capacidade de ruptura até 10 kA - com fusível</v>
      </c>
      <c r="E123" s="408" t="str">
        <f>IF($B123="","",VLOOKUP($C123,'CPOS 176'!$A$1:$AC$10838,4,0))</f>
        <v>un</v>
      </c>
      <c r="F123" s="425">
        <v>6</v>
      </c>
      <c r="G123" s="409">
        <f>IF($B123="","",VLOOKUP($C123,'CPOS 176'!$A$17:$AC$10840,7,0))</f>
        <v>299.91000000000003</v>
      </c>
      <c r="H123" s="410">
        <f t="shared" si="25"/>
        <v>1799.46</v>
      </c>
      <c r="I123" s="349" t="s">
        <v>7220</v>
      </c>
      <c r="J123" s="278"/>
      <c r="K123" s="278">
        <f t="shared" si="17"/>
        <v>2249.3249999999998</v>
      </c>
    </row>
    <row r="124" spans="1:11" ht="27" customHeight="1" x14ac:dyDescent="0.2">
      <c r="A124" s="298" t="s">
        <v>8128</v>
      </c>
      <c r="B124" s="301" t="s">
        <v>92</v>
      </c>
      <c r="C124" s="426" t="s">
        <v>4672</v>
      </c>
      <c r="D124" s="407" t="str">
        <f>IF($B124="","",VLOOKUP($C124,'CPOS 176'!$A$17:$AC$10838,3,0))</f>
        <v>Terminal modular (mufla) unipolar externo para cabo até 70 mm²/15 kV</v>
      </c>
      <c r="E124" s="408" t="str">
        <f>IF($B124="","",VLOOKUP($C124,'CPOS 176'!$A$1:$AC$10838,4,0))</f>
        <v>cj</v>
      </c>
      <c r="F124" s="425">
        <v>3</v>
      </c>
      <c r="G124" s="409">
        <f>IF($B124="","",VLOOKUP($C124,'CPOS 176'!$A$17:$AC$10840,7,0))</f>
        <v>397.97</v>
      </c>
      <c r="H124" s="410">
        <f t="shared" si="25"/>
        <v>1193.9100000000001</v>
      </c>
      <c r="I124" s="349" t="s">
        <v>7220</v>
      </c>
      <c r="J124" s="278"/>
      <c r="K124" s="278">
        <f t="shared" si="17"/>
        <v>1492.3875</v>
      </c>
    </row>
    <row r="125" spans="1:11" ht="27" customHeight="1" x14ac:dyDescent="0.2">
      <c r="A125" s="298" t="s">
        <v>8129</v>
      </c>
      <c r="B125" s="301" t="s">
        <v>92</v>
      </c>
      <c r="C125" s="424" t="s">
        <v>6977</v>
      </c>
      <c r="D125" s="407" t="str">
        <f>IF($B125="","",VLOOKUP($C125,'CPOS 176'!$A$17:$AC$10838,3,0))</f>
        <v>Braçadeira circular em aço carbono galvanizado, diâmetro nominal de 140 até 300 mm</v>
      </c>
      <c r="E125" s="408" t="str">
        <f>IF($B125="","",VLOOKUP($C125,'CPOS 176'!$A$1:$AC$10838,4,0))</f>
        <v>un</v>
      </c>
      <c r="F125" s="425">
        <v>3</v>
      </c>
      <c r="G125" s="409">
        <f>IF($B125="","",VLOOKUP($C125,'CPOS 176'!$A$17:$AC$10840,7,0))</f>
        <v>44.28</v>
      </c>
      <c r="H125" s="410">
        <f t="shared" si="25"/>
        <v>132.84</v>
      </c>
      <c r="I125" s="349" t="s">
        <v>7220</v>
      </c>
      <c r="J125" s="278"/>
      <c r="K125" s="278">
        <f t="shared" si="17"/>
        <v>166.05</v>
      </c>
    </row>
    <row r="126" spans="1:11" ht="27" customHeight="1" x14ac:dyDescent="0.2">
      <c r="A126" s="298" t="s">
        <v>8130</v>
      </c>
      <c r="B126" s="301" t="s">
        <v>92</v>
      </c>
      <c r="C126" s="427" t="s">
        <v>4652</v>
      </c>
      <c r="D126" s="407" t="str">
        <f>IF($B126="","",VLOOKUP($C126,'CPOS 176'!$A$17:$AC$10838,3,0))</f>
        <v>Caixa de medição externa tipo ´M´ (900 x 1200 x 270) mm, padrão Concessionárias</v>
      </c>
      <c r="E126" s="408" t="str">
        <f>IF($B126="","",VLOOKUP($C126,'CPOS 176'!$A$1:$AC$10838,4,0))</f>
        <v>un</v>
      </c>
      <c r="F126" s="425">
        <v>2</v>
      </c>
      <c r="G126" s="409">
        <f>IF($B126="","",VLOOKUP($C126,'CPOS 176'!$A$17:$AC$10840,7,0))</f>
        <v>1162.23</v>
      </c>
      <c r="H126" s="410">
        <f t="shared" si="25"/>
        <v>2324.46</v>
      </c>
      <c r="I126" s="349" t="s">
        <v>7220</v>
      </c>
      <c r="J126" s="278"/>
      <c r="K126" s="278">
        <f t="shared" si="17"/>
        <v>2905.5749999999998</v>
      </c>
    </row>
    <row r="127" spans="1:11" ht="27" customHeight="1" x14ac:dyDescent="0.2">
      <c r="A127" s="298" t="s">
        <v>8131</v>
      </c>
      <c r="B127" s="301" t="s">
        <v>92</v>
      </c>
      <c r="C127" s="427" t="s">
        <v>4653</v>
      </c>
      <c r="D127" s="407" t="str">
        <f>IF($B127="","",VLOOKUP($C127,'CPOS 176'!$A$17:$AC$10838,3,0))</f>
        <v>Caixa para seccionadora tipo ´T´ (900 x 600 x 250) mm, padrão Concessionárias</v>
      </c>
      <c r="E127" s="408" t="str">
        <f>IF($B127="","",VLOOKUP($C127,'CPOS 176'!$A$1:$AC$10838,4,0))</f>
        <v>un</v>
      </c>
      <c r="F127" s="425">
        <v>1</v>
      </c>
      <c r="G127" s="409">
        <f>IF($B127="","",VLOOKUP($C127,'CPOS 176'!$A$17:$AC$10840,7,0))</f>
        <v>471.21</v>
      </c>
      <c r="H127" s="410">
        <f t="shared" si="25"/>
        <v>471.21</v>
      </c>
      <c r="I127" s="349" t="s">
        <v>7220</v>
      </c>
      <c r="J127" s="278"/>
      <c r="K127" s="278">
        <f t="shared" si="17"/>
        <v>589.01249999999993</v>
      </c>
    </row>
    <row r="128" spans="1:11" ht="27" customHeight="1" x14ac:dyDescent="0.2">
      <c r="A128" s="298" t="s">
        <v>8132</v>
      </c>
      <c r="B128" s="301" t="s">
        <v>92</v>
      </c>
      <c r="C128" s="424" t="s">
        <v>5648</v>
      </c>
      <c r="D128" s="407" t="str">
        <f>IF($B128="","",VLOOKUP($C128,'CPOS 176'!$A$17:$AC$10838,3,0))</f>
        <v>Haste de aterramento de 5/8'' x 2,4 m</v>
      </c>
      <c r="E128" s="408" t="str">
        <f>IF($B128="","",VLOOKUP($C128,'CPOS 176'!$A$1:$AC$10838,4,0))</f>
        <v>un</v>
      </c>
      <c r="F128" s="425">
        <v>10</v>
      </c>
      <c r="G128" s="409">
        <f>IF($B128="","",VLOOKUP($C128,'CPOS 176'!$A$17:$AC$10840,7,0))</f>
        <v>87.62</v>
      </c>
      <c r="H128" s="410">
        <f t="shared" si="25"/>
        <v>876.2</v>
      </c>
      <c r="I128" s="349" t="s">
        <v>7220</v>
      </c>
      <c r="J128" s="278"/>
      <c r="K128" s="278">
        <f t="shared" si="17"/>
        <v>1095.25</v>
      </c>
    </row>
    <row r="129" spans="1:11" ht="27" customHeight="1" x14ac:dyDescent="0.2">
      <c r="A129" s="298" t="s">
        <v>8133</v>
      </c>
      <c r="B129" s="301" t="s">
        <v>92</v>
      </c>
      <c r="C129" s="424" t="s">
        <v>4747</v>
      </c>
      <c r="D129" s="407" t="str">
        <f>IF($B129="","",VLOOKUP($C129,'CPOS 176'!$A$17:$AC$10838,3,0))</f>
        <v>Suporte de transformador em poste ou estaleiro</v>
      </c>
      <c r="E129" s="408" t="str">
        <f>IF($B129="","",VLOOKUP($C129,'CPOS 176'!$A$1:$AC$10838,4,0))</f>
        <v>un</v>
      </c>
      <c r="F129" s="425">
        <v>2</v>
      </c>
      <c r="G129" s="409">
        <f>IF($B129="","",VLOOKUP($C129,'CPOS 176'!$A$17:$AC$10840,7,0))</f>
        <v>188.65</v>
      </c>
      <c r="H129" s="410">
        <f t="shared" si="25"/>
        <v>377.3</v>
      </c>
      <c r="I129" s="349" t="s">
        <v>7220</v>
      </c>
      <c r="J129" s="278"/>
      <c r="K129" s="278">
        <f t="shared" si="17"/>
        <v>471.625</v>
      </c>
    </row>
    <row r="130" spans="1:11" ht="27" customHeight="1" x14ac:dyDescent="0.2">
      <c r="A130" s="298" t="s">
        <v>8134</v>
      </c>
      <c r="B130" s="301" t="s">
        <v>92</v>
      </c>
      <c r="C130" s="424" t="s">
        <v>4908</v>
      </c>
      <c r="D130" s="407" t="str">
        <f>IF($B130="","",VLOOKUP($C130,'CPOS 176'!$A$17:$AC$10838,3,0))</f>
        <v>Isolador em epóxi de 1 kV para barramento</v>
      </c>
      <c r="E130" s="408" t="str">
        <f>IF($B130="","",VLOOKUP($C130,'CPOS 176'!$A$1:$AC$10838,4,0))</f>
        <v>un</v>
      </c>
      <c r="F130" s="425">
        <v>10</v>
      </c>
      <c r="G130" s="409">
        <f>IF($B130="","",VLOOKUP($C130,'CPOS 176'!$A$17:$AC$10840,7,0))</f>
        <v>21.96</v>
      </c>
      <c r="H130" s="410">
        <f t="shared" si="25"/>
        <v>219.6</v>
      </c>
      <c r="I130" s="349" t="s">
        <v>7220</v>
      </c>
      <c r="J130" s="278"/>
      <c r="K130" s="278">
        <f t="shared" si="17"/>
        <v>274.5</v>
      </c>
    </row>
    <row r="131" spans="1:11" ht="27" customHeight="1" x14ac:dyDescent="0.2">
      <c r="A131" s="298" t="s">
        <v>8135</v>
      </c>
      <c r="B131" s="301" t="s">
        <v>92</v>
      </c>
      <c r="C131" s="424" t="s">
        <v>5150</v>
      </c>
      <c r="D131" s="407" t="str">
        <f>IF($B131="","",VLOOKUP($C131,'CPOS 176'!$A$17:$AC$10838,3,0))</f>
        <v>Cabo de cobre nu, têmpera mole, classe 2, de 35 mm²</v>
      </c>
      <c r="E131" s="408" t="str">
        <f>IF($B131="","",VLOOKUP($C131,'CPOS 176'!$A$1:$AC$10838,4,0))</f>
        <v>m</v>
      </c>
      <c r="F131" s="425">
        <v>30</v>
      </c>
      <c r="G131" s="409">
        <f>IF($B131="","",VLOOKUP($C131,'CPOS 176'!$A$17:$AC$10840,7,0))</f>
        <v>18.149999999999999</v>
      </c>
      <c r="H131" s="410">
        <f t="shared" si="25"/>
        <v>544.5</v>
      </c>
      <c r="I131" s="349" t="s">
        <v>7220</v>
      </c>
      <c r="J131" s="278"/>
      <c r="K131" s="278">
        <f t="shared" si="17"/>
        <v>680.625</v>
      </c>
    </row>
    <row r="132" spans="1:11" ht="27" customHeight="1" x14ac:dyDescent="0.2">
      <c r="A132" s="298" t="s">
        <v>8136</v>
      </c>
      <c r="B132" s="301" t="s">
        <v>92</v>
      </c>
      <c r="C132" s="424" t="s">
        <v>5181</v>
      </c>
      <c r="D132" s="407" t="str">
        <f>IF($B132="","",VLOOKUP($C132,'CPOS 176'!$A$17:$AC$10838,3,0))</f>
        <v>Terminal de pressão/compressão para cabo de 120 mm²</v>
      </c>
      <c r="E132" s="408" t="str">
        <f>IF($B132="","",VLOOKUP($C132,'CPOS 176'!$A$1:$AC$10838,4,0))</f>
        <v>un</v>
      </c>
      <c r="F132" s="425">
        <v>30</v>
      </c>
      <c r="G132" s="409">
        <f>IF($B132="","",VLOOKUP($C132,'CPOS 176'!$A$17:$AC$10840,7,0))</f>
        <v>21.97</v>
      </c>
      <c r="H132" s="410">
        <f t="shared" si="25"/>
        <v>659.1</v>
      </c>
      <c r="I132" s="349" t="s">
        <v>7220</v>
      </c>
      <c r="J132" s="278"/>
      <c r="K132" s="278">
        <f t="shared" si="17"/>
        <v>823.875</v>
      </c>
    </row>
    <row r="133" spans="1:11" ht="27" customHeight="1" x14ac:dyDescent="0.2">
      <c r="A133" s="298" t="s">
        <v>8137</v>
      </c>
      <c r="B133" s="301" t="s">
        <v>92</v>
      </c>
      <c r="C133" s="424" t="s">
        <v>5178</v>
      </c>
      <c r="D133" s="407" t="str">
        <f>IF($B133="","",VLOOKUP($C133,'CPOS 176'!$A$17:$AC$10838,3,0))</f>
        <v>Terminal de pressão/compressão para cabo de 50 mm²</v>
      </c>
      <c r="E133" s="408" t="str">
        <f>IF($B133="","",VLOOKUP($C133,'CPOS 176'!$A$1:$AC$10838,4,0))</f>
        <v>un</v>
      </c>
      <c r="F133" s="425">
        <v>24</v>
      </c>
      <c r="G133" s="409">
        <f>IF($B133="","",VLOOKUP($C133,'CPOS 176'!$A$17:$AC$10840,7,0))</f>
        <v>12.01</v>
      </c>
      <c r="H133" s="410">
        <f t="shared" si="25"/>
        <v>288.24</v>
      </c>
      <c r="I133" s="349" t="s">
        <v>7220</v>
      </c>
      <c r="J133" s="278"/>
      <c r="K133" s="278">
        <f t="shared" si="17"/>
        <v>360.3</v>
      </c>
    </row>
    <row r="134" spans="1:11" ht="27" customHeight="1" x14ac:dyDescent="0.2">
      <c r="A134" s="298" t="s">
        <v>8138</v>
      </c>
      <c r="B134" s="301" t="s">
        <v>92</v>
      </c>
      <c r="C134" s="424" t="s">
        <v>4950</v>
      </c>
      <c r="D134" s="407" t="str">
        <f>IF($B134="","",VLOOKUP($C134,'CPOS 176'!$A$17:$AC$10838,3,0))</f>
        <v>Eletroduto de PVC rígido roscável de 4´ - com acessórios</v>
      </c>
      <c r="E134" s="408" t="str">
        <f>IF($B134="","",VLOOKUP($C134,'CPOS 176'!$A$1:$AC$10838,4,0))</f>
        <v>m</v>
      </c>
      <c r="F134" s="425">
        <v>20</v>
      </c>
      <c r="G134" s="409">
        <f>IF($B134="","",VLOOKUP($C134,'CPOS 176'!$A$17:$AC$10840,7,0))</f>
        <v>82.51</v>
      </c>
      <c r="H134" s="410">
        <f t="shared" si="25"/>
        <v>1650.2</v>
      </c>
      <c r="I134" s="349" t="s">
        <v>7220</v>
      </c>
      <c r="J134" s="278"/>
      <c r="K134" s="278">
        <f t="shared" si="17"/>
        <v>2062.75</v>
      </c>
    </row>
    <row r="135" spans="1:11" ht="27" customHeight="1" x14ac:dyDescent="0.2">
      <c r="A135" s="298" t="s">
        <v>8139</v>
      </c>
      <c r="B135" s="301" t="s">
        <v>92</v>
      </c>
      <c r="C135" s="424" t="s">
        <v>5246</v>
      </c>
      <c r="D135" s="407" t="str">
        <f>IF($B135="","",VLOOKUP($C135,'CPOS 176'!$A$17:$AC$10838,3,0))</f>
        <v>Cabo de cobre flexível de 50 mm², isolamento 0,6/1kV - isolação HEPR 90°C</v>
      </c>
      <c r="E135" s="408" t="str">
        <f>IF($B135="","",VLOOKUP($C135,'CPOS 176'!$A$1:$AC$10838,4,0))</f>
        <v>m</v>
      </c>
      <c r="F135" s="425">
        <v>20</v>
      </c>
      <c r="G135" s="409">
        <f>IF($B135="","",VLOOKUP($C135,'CPOS 176'!$A$17:$AC$10840,7,0))</f>
        <v>26.38</v>
      </c>
      <c r="H135" s="410">
        <f t="shared" si="25"/>
        <v>527.6</v>
      </c>
      <c r="I135" s="349" t="s">
        <v>7220</v>
      </c>
      <c r="J135" s="278"/>
      <c r="K135" s="278">
        <f t="shared" si="17"/>
        <v>659.5</v>
      </c>
    </row>
    <row r="136" spans="1:11" ht="27" customHeight="1" x14ac:dyDescent="0.2">
      <c r="A136" s="298" t="s">
        <v>8140</v>
      </c>
      <c r="B136" s="301" t="s">
        <v>92</v>
      </c>
      <c r="C136" s="424" t="s">
        <v>4786</v>
      </c>
      <c r="D136" s="407" t="str">
        <f>IF($B136="","",VLOOKUP($C136,'CPOS 176'!$A$17:$AC$10838,3,0))</f>
        <v>Barramento de cobre nu</v>
      </c>
      <c r="E136" s="408" t="str">
        <f>IF($B136="","",VLOOKUP($C136,'CPOS 176'!$A$1:$AC$10838,4,0))</f>
        <v>kg</v>
      </c>
      <c r="F136" s="425">
        <v>10</v>
      </c>
      <c r="G136" s="409">
        <f>IF($B136="","",VLOOKUP($C136,'CPOS 176'!$A$17:$AC$10840,7,0))</f>
        <v>53.99</v>
      </c>
      <c r="H136" s="410">
        <f t="shared" si="25"/>
        <v>539.9</v>
      </c>
      <c r="I136" s="349" t="s">
        <v>7220</v>
      </c>
      <c r="J136" s="278"/>
      <c r="K136" s="278">
        <f t="shared" si="17"/>
        <v>674.875</v>
      </c>
    </row>
    <row r="137" spans="1:11" ht="27" customHeight="1" x14ac:dyDescent="0.2">
      <c r="A137" s="298" t="s">
        <v>8141</v>
      </c>
      <c r="B137" s="301" t="s">
        <v>92</v>
      </c>
      <c r="C137" s="424" t="s">
        <v>4934</v>
      </c>
      <c r="D137" s="407" t="str">
        <f>IF($B137="","",VLOOKUP($C137,'CPOS 176'!$A$17:$AC$10838,3,0))</f>
        <v>Disjuntor em caixa moldada tripolar, térmico e magnético fixos, tensão de isolamento 480/690V, de 70A até 150A</v>
      </c>
      <c r="E137" s="408" t="str">
        <f>IF($B137="","",VLOOKUP($C137,'CPOS 176'!$A$1:$AC$10838,4,0))</f>
        <v>un</v>
      </c>
      <c r="F137" s="425">
        <v>4</v>
      </c>
      <c r="G137" s="409">
        <f>IF($B137="","",VLOOKUP($C137,'CPOS 176'!$A$17:$AC$10840,7,0))</f>
        <v>400.21</v>
      </c>
      <c r="H137" s="410">
        <f t="shared" si="25"/>
        <v>1600.84</v>
      </c>
      <c r="I137" s="349" t="s">
        <v>7220</v>
      </c>
      <c r="J137" s="278"/>
      <c r="K137" s="278">
        <f t="shared" si="17"/>
        <v>2001.05</v>
      </c>
    </row>
    <row r="138" spans="1:11" ht="27" customHeight="1" x14ac:dyDescent="0.2">
      <c r="A138" s="298" t="s">
        <v>8142</v>
      </c>
      <c r="B138" s="301" t="s">
        <v>92</v>
      </c>
      <c r="C138" s="424" t="s">
        <v>3429</v>
      </c>
      <c r="D138" s="407" t="str">
        <f>IF($B138="","",VLOOKUP($C138,'CPOS 176'!$A$17:$AC$10838,3,0))</f>
        <v>Alvenaria de embasamento em bloco de concreto de 14 x 19 x 39 cm - classe A</v>
      </c>
      <c r="E138" s="408" t="str">
        <f>IF($B138="","",VLOOKUP($C138,'CPOS 176'!$A$1:$AC$10838,4,0))</f>
        <v>m²</v>
      </c>
      <c r="F138" s="425">
        <v>2.5</v>
      </c>
      <c r="G138" s="409">
        <f>IF($B138="","",VLOOKUP($C138,'CPOS 176'!$A$17:$AC$10840,7,0))</f>
        <v>59.91</v>
      </c>
      <c r="H138" s="410">
        <f t="shared" si="25"/>
        <v>149.78</v>
      </c>
      <c r="I138" s="349" t="s">
        <v>7220</v>
      </c>
      <c r="J138" s="278"/>
      <c r="K138" s="278">
        <f t="shared" si="17"/>
        <v>187.22499999999999</v>
      </c>
    </row>
    <row r="139" spans="1:11" ht="27" customHeight="1" x14ac:dyDescent="0.2">
      <c r="A139" s="298" t="s">
        <v>8143</v>
      </c>
      <c r="B139" s="301" t="s">
        <v>92</v>
      </c>
      <c r="C139" s="424" t="s">
        <v>7100</v>
      </c>
      <c r="D139" s="407" t="str">
        <f>IF($B139="","",VLOOKUP($C139,'CPOS 176'!$A$17:$AC$10838,3,0))</f>
        <v>Alvenaria de bloco de concreto estrutural 14 x 19 x 39 cm - classe A</v>
      </c>
      <c r="E139" s="408" t="str">
        <f>IF($B139="","",VLOOKUP($C139,'CPOS 176'!$A$1:$AC$10838,4,0))</f>
        <v>m²</v>
      </c>
      <c r="F139" s="425">
        <v>7.4</v>
      </c>
      <c r="G139" s="409">
        <f>IF($B139="","",VLOOKUP($C139,'CPOS 176'!$A$17:$AC$10840,7,0))</f>
        <v>72.14</v>
      </c>
      <c r="H139" s="410">
        <f t="shared" si="25"/>
        <v>533.84</v>
      </c>
      <c r="I139" s="349" t="s">
        <v>7220</v>
      </c>
      <c r="J139" s="278"/>
      <c r="K139" s="278">
        <f t="shared" ref="K139:K194" si="26">H139*1.25</f>
        <v>667.30000000000007</v>
      </c>
    </row>
    <row r="140" spans="1:11" ht="27" customHeight="1" x14ac:dyDescent="0.2">
      <c r="A140" s="298" t="s">
        <v>8144</v>
      </c>
      <c r="B140" s="301" t="s">
        <v>92</v>
      </c>
      <c r="C140" s="424" t="s">
        <v>3623</v>
      </c>
      <c r="D140" s="407" t="str">
        <f>IF($B140="","",VLOOKUP($C140,'CPOS 176'!$A$17:$AC$10838,3,0))</f>
        <v>Chapisco</v>
      </c>
      <c r="E140" s="408" t="str">
        <f>IF($B140="","",VLOOKUP($C140,'CPOS 176'!$A$1:$AC$10838,4,0))</f>
        <v>m²</v>
      </c>
      <c r="F140" s="425">
        <v>15</v>
      </c>
      <c r="G140" s="409">
        <f>IF($B140="","",VLOOKUP($C140,'CPOS 176'!$A$17:$AC$10840,7,0))</f>
        <v>4.5599999999999996</v>
      </c>
      <c r="H140" s="410">
        <f t="shared" si="25"/>
        <v>68.400000000000006</v>
      </c>
      <c r="I140" s="349" t="s">
        <v>7220</v>
      </c>
      <c r="J140" s="278"/>
      <c r="K140" s="278">
        <f t="shared" si="26"/>
        <v>85.5</v>
      </c>
    </row>
    <row r="141" spans="1:11" ht="27" customHeight="1" x14ac:dyDescent="0.2">
      <c r="A141" s="298" t="s">
        <v>8145</v>
      </c>
      <c r="B141" s="301" t="s">
        <v>92</v>
      </c>
      <c r="C141" s="424" t="s">
        <v>3628</v>
      </c>
      <c r="D141" s="407" t="str">
        <f>IF($B141="","",VLOOKUP($C141,'CPOS 176'!$A$17:$AC$10838,3,0))</f>
        <v>Emboço desempenado com espuma de poliéster</v>
      </c>
      <c r="E141" s="408" t="str">
        <f>IF($B141="","",VLOOKUP($C141,'CPOS 176'!$A$1:$AC$10838,4,0))</f>
        <v>m²</v>
      </c>
      <c r="F141" s="425">
        <v>15</v>
      </c>
      <c r="G141" s="409">
        <f>IF($B141="","",VLOOKUP($C141,'CPOS 176'!$A$17:$AC$10840,7,0))</f>
        <v>17.62</v>
      </c>
      <c r="H141" s="410">
        <f t="shared" si="25"/>
        <v>264.3</v>
      </c>
      <c r="I141" s="349" t="s">
        <v>7220</v>
      </c>
      <c r="J141" s="278"/>
      <c r="K141" s="278">
        <f t="shared" si="26"/>
        <v>330.375</v>
      </c>
    </row>
    <row r="142" spans="1:11" ht="27" customHeight="1" x14ac:dyDescent="0.2">
      <c r="A142" s="298" t="s">
        <v>8146</v>
      </c>
      <c r="B142" s="301" t="s">
        <v>92</v>
      </c>
      <c r="C142" s="424" t="s">
        <v>3296</v>
      </c>
      <c r="D142" s="407" t="str">
        <f>IF($B142="","",VLOOKUP($C142,'CPOS 176'!$A$17:$AC$10838,3,0))</f>
        <v>Concreto preparado no local, fck = 20 MPa</v>
      </c>
      <c r="E142" s="408" t="str">
        <f>IF($B142="","",VLOOKUP($C142,'CPOS 176'!$A$1:$AC$10838,4,0))</f>
        <v>m³</v>
      </c>
      <c r="F142" s="425">
        <v>0.18</v>
      </c>
      <c r="G142" s="409">
        <f>IF($B142="","",VLOOKUP($C142,'CPOS 176'!$A$17:$AC$10840,7,0))</f>
        <v>316.23</v>
      </c>
      <c r="H142" s="410">
        <f t="shared" si="25"/>
        <v>56.92</v>
      </c>
      <c r="I142" s="349" t="s">
        <v>7220</v>
      </c>
      <c r="J142" s="278"/>
      <c r="K142" s="278">
        <f t="shared" si="26"/>
        <v>71.150000000000006</v>
      </c>
    </row>
    <row r="143" spans="1:11" ht="27" customHeight="1" x14ac:dyDescent="0.2">
      <c r="A143" s="298" t="s">
        <v>8147</v>
      </c>
      <c r="B143" s="301" t="s">
        <v>92</v>
      </c>
      <c r="C143" s="424" t="s">
        <v>3272</v>
      </c>
      <c r="D143" s="407" t="str">
        <f>IF($B143="","",VLOOKUP($C143,'CPOS 176'!$A$17:$AC$10838,3,0))</f>
        <v>Armadura em barra de aço CA-50 (A ou B) fyk = 500 MPa</v>
      </c>
      <c r="E143" s="408" t="str">
        <f>IF($B143="","",VLOOKUP($C143,'CPOS 176'!$A$1:$AC$10838,4,0))</f>
        <v>kg</v>
      </c>
      <c r="F143" s="425">
        <v>14.4</v>
      </c>
      <c r="G143" s="409">
        <f>IF($B143="","",VLOOKUP($C143,'CPOS 176'!$A$17:$AC$10840,7,0))</f>
        <v>6.56</v>
      </c>
      <c r="H143" s="410">
        <f t="shared" si="25"/>
        <v>94.46</v>
      </c>
      <c r="I143" s="349" t="s">
        <v>7220</v>
      </c>
      <c r="J143" s="278"/>
      <c r="K143" s="278">
        <f t="shared" si="26"/>
        <v>118.07499999999999</v>
      </c>
    </row>
    <row r="144" spans="1:11" ht="27" customHeight="1" x14ac:dyDescent="0.2">
      <c r="A144" s="298" t="s">
        <v>8148</v>
      </c>
      <c r="B144" s="301" t="s">
        <v>92</v>
      </c>
      <c r="C144" s="424" t="s">
        <v>3311</v>
      </c>
      <c r="D144" s="407" t="str">
        <f>IF($B144="","",VLOOKUP($C144,'CPOS 176'!$A$17:$AC$10838,3,0))</f>
        <v>Lançamento e adensamento de concreto ou massa em estrutura</v>
      </c>
      <c r="E144" s="408" t="str">
        <f>IF($B144="","",VLOOKUP($C144,'CPOS 176'!$A$1:$AC$10838,4,0))</f>
        <v>m³</v>
      </c>
      <c r="F144" s="425">
        <v>14.7</v>
      </c>
      <c r="G144" s="409">
        <f>IF($B144="","",VLOOKUP($C144,'CPOS 176'!$A$17:$AC$10840,7,0))</f>
        <v>78.64</v>
      </c>
      <c r="H144" s="410">
        <f t="shared" si="25"/>
        <v>1156.01</v>
      </c>
      <c r="I144" s="349" t="s">
        <v>7220</v>
      </c>
      <c r="J144" s="278"/>
      <c r="K144" s="278">
        <f t="shared" si="26"/>
        <v>1445.0125</v>
      </c>
    </row>
    <row r="145" spans="1:11" ht="27" customHeight="1" x14ac:dyDescent="0.2">
      <c r="A145" s="298" t="s">
        <v>8149</v>
      </c>
      <c r="B145" s="301" t="s">
        <v>92</v>
      </c>
      <c r="C145" s="424" t="s">
        <v>3242</v>
      </c>
      <c r="D145" s="407" t="str">
        <f>IF($B145="","",VLOOKUP($C145,'CPOS 176'!$A$17:$AC$10838,3,0))</f>
        <v>Forma em madeira comum para estrutura</v>
      </c>
      <c r="E145" s="408" t="str">
        <f>IF($B145="","",VLOOKUP($C145,'CPOS 176'!$A$1:$AC$10838,4,0))</f>
        <v>m²</v>
      </c>
      <c r="F145" s="425">
        <v>2.64</v>
      </c>
      <c r="G145" s="409">
        <f>IF($B145="","",VLOOKUP($C145,'CPOS 176'!$A$17:$AC$10840,7,0))</f>
        <v>128.82</v>
      </c>
      <c r="H145" s="410">
        <f t="shared" si="25"/>
        <v>340.08</v>
      </c>
      <c r="I145" s="349" t="s">
        <v>7220</v>
      </c>
      <c r="J145" s="278"/>
      <c r="K145" s="278">
        <f t="shared" si="26"/>
        <v>425.09999999999997</v>
      </c>
    </row>
    <row r="146" spans="1:11" ht="27" customHeight="1" x14ac:dyDescent="0.2">
      <c r="A146" s="298" t="s">
        <v>8150</v>
      </c>
      <c r="B146" s="301" t="s">
        <v>92</v>
      </c>
      <c r="C146" s="444" t="s">
        <v>4537</v>
      </c>
      <c r="D146" s="407" t="str">
        <f>IF($B146="","",VLOOKUP($C146,'CPOS 176'!$A$17:$AC$10838,3,0))</f>
        <v>Tinta acrílica em massa, inclusive preparo</v>
      </c>
      <c r="E146" s="408" t="str">
        <f>IF($B146="","",VLOOKUP($C146,'CPOS 176'!$A$1:$AC$10838,4,0))</f>
        <v>m²</v>
      </c>
      <c r="F146" s="425">
        <v>14.7</v>
      </c>
      <c r="G146" s="409">
        <f>IF($B146="","",VLOOKUP($C146,'CPOS 176'!$A$17:$AC$10840,7,0))</f>
        <v>19.43</v>
      </c>
      <c r="H146" s="410">
        <f t="shared" si="25"/>
        <v>285.62</v>
      </c>
      <c r="I146" s="349" t="s">
        <v>7220</v>
      </c>
      <c r="J146" s="278"/>
      <c r="K146" s="278">
        <f t="shared" si="26"/>
        <v>357.02499999999998</v>
      </c>
    </row>
    <row r="147" spans="1:11" ht="27" customHeight="1" x14ac:dyDescent="0.2">
      <c r="A147" s="298" t="s">
        <v>8583</v>
      </c>
      <c r="B147" s="301" t="s">
        <v>92</v>
      </c>
      <c r="C147" s="424" t="s">
        <v>7344</v>
      </c>
      <c r="D147" s="407" t="str">
        <f>IF($B147="","",VLOOKUP($C147,'CPOS 176'!$A$17:$AC$10838,3,0))</f>
        <v>Calha, rufo, afins em chapa galvanizada nº 24 - corte 0,33 m</v>
      </c>
      <c r="E147" s="408" t="str">
        <f>IF($B147="","",VLOOKUP($C147,'CPOS 176'!$A$1:$AC$10838,4,0))</f>
        <v>m</v>
      </c>
      <c r="F147" s="425">
        <v>3.2</v>
      </c>
      <c r="G147" s="409">
        <f>IF($B147="","",VLOOKUP($C147,'CPOS 176'!$A$17:$AC$10840,7,0))</f>
        <v>62.95</v>
      </c>
      <c r="H147" s="410">
        <f t="shared" ref="H147" si="27">ROUND(F147*G147,2)</f>
        <v>201.44</v>
      </c>
      <c r="I147" s="349"/>
      <c r="J147" s="278"/>
      <c r="K147" s="278">
        <f t="shared" si="26"/>
        <v>251.8</v>
      </c>
    </row>
    <row r="148" spans="1:11" s="414" customFormat="1" ht="27" customHeight="1" x14ac:dyDescent="0.2">
      <c r="A148" s="445" t="s">
        <v>8151</v>
      </c>
      <c r="B148" s="446"/>
      <c r="C148" s="447"/>
      <c r="D148" s="448" t="s">
        <v>8015</v>
      </c>
      <c r="E148" s="440" t="str">
        <f>IF($B148="","",VLOOKUP($C148,'CPOS 176'!$A$1:$AC$10838,4,0))</f>
        <v/>
      </c>
      <c r="F148" s="449"/>
      <c r="G148" s="442" t="str">
        <f>IF($B148="","",VLOOKUP($C148,'CPOS 176'!$A$17:$AC$10840,7,0))</f>
        <v/>
      </c>
      <c r="H148" s="450"/>
      <c r="I148" s="412" t="s">
        <v>7220</v>
      </c>
      <c r="J148" s="413"/>
      <c r="K148" s="278">
        <f t="shared" si="26"/>
        <v>0</v>
      </c>
    </row>
    <row r="149" spans="1:11" ht="27" customHeight="1" x14ac:dyDescent="0.2">
      <c r="A149" s="299" t="s">
        <v>8152</v>
      </c>
      <c r="B149" s="301" t="s">
        <v>92</v>
      </c>
      <c r="C149" s="424" t="s">
        <v>6948</v>
      </c>
      <c r="D149" s="407" t="str">
        <f>IF($B149="","",VLOOKUP($C149,'CPOS 176'!$A$17:$AC$10838,3,0))</f>
        <v>Poste de concreto circular, 200 kg, H = 9,00 m</v>
      </c>
      <c r="E149" s="408" t="str">
        <f>IF($B149="","",VLOOKUP($C149,'CPOS 176'!$A$1:$AC$10838,4,0))</f>
        <v>un</v>
      </c>
      <c r="F149" s="425">
        <v>1</v>
      </c>
      <c r="G149" s="409">
        <f>IF($B149="","",VLOOKUP($C149,'CPOS 176'!$A$17:$AC$10840,7,0))</f>
        <v>1021.01</v>
      </c>
      <c r="H149" s="410">
        <f t="shared" ref="H149:H169" si="28">ROUND(F149*G149,2)</f>
        <v>1021.01</v>
      </c>
      <c r="I149" s="349" t="s">
        <v>7220</v>
      </c>
      <c r="J149" s="278"/>
      <c r="K149" s="278">
        <f t="shared" si="26"/>
        <v>1276.2625</v>
      </c>
    </row>
    <row r="150" spans="1:11" ht="27" customHeight="1" x14ac:dyDescent="0.2">
      <c r="A150" s="299" t="s">
        <v>8153</v>
      </c>
      <c r="B150" s="301" t="s">
        <v>92</v>
      </c>
      <c r="C150" s="426" t="s">
        <v>5649</v>
      </c>
      <c r="D150" s="407" t="str">
        <f>IF($B150="","",VLOOKUP($C150,'CPOS 176'!$A$17:$AC$10838,3,0))</f>
        <v>Haste de aterramento de 5/8'' x 3 m</v>
      </c>
      <c r="E150" s="408" t="str">
        <f>IF($B150="","",VLOOKUP($C150,'CPOS 176'!$A$1:$AC$10838,4,0))</f>
        <v>un</v>
      </c>
      <c r="F150" s="451">
        <v>1</v>
      </c>
      <c r="G150" s="409">
        <f>IF($B150="","",VLOOKUP($C150,'CPOS 176'!$A$17:$AC$10840,7,0))</f>
        <v>105.8</v>
      </c>
      <c r="H150" s="410">
        <f t="shared" si="28"/>
        <v>105.8</v>
      </c>
      <c r="I150" s="349" t="s">
        <v>7220</v>
      </c>
      <c r="J150" s="278"/>
      <c r="K150" s="278">
        <f t="shared" si="26"/>
        <v>132.25</v>
      </c>
    </row>
    <row r="151" spans="1:11" ht="27" customHeight="1" x14ac:dyDescent="0.2">
      <c r="A151" s="299" t="s">
        <v>8154</v>
      </c>
      <c r="B151" s="301" t="s">
        <v>92</v>
      </c>
      <c r="C151" s="424" t="s">
        <v>5644</v>
      </c>
      <c r="D151" s="407" t="str">
        <f>IF($B151="","",VLOOKUP($C151,'CPOS 176'!$A$17:$AC$10838,3,0))</f>
        <v>Conector olhal cabo/haste de 5/8´</v>
      </c>
      <c r="E151" s="408" t="str">
        <f>IF($B151="","",VLOOKUP($C151,'CPOS 176'!$A$1:$AC$10838,4,0))</f>
        <v>un</v>
      </c>
      <c r="F151" s="425">
        <v>1</v>
      </c>
      <c r="G151" s="409">
        <f>IF($B151="","",VLOOKUP($C151,'CPOS 176'!$A$17:$AC$10840,7,0))</f>
        <v>6.42</v>
      </c>
      <c r="H151" s="410">
        <f t="shared" si="28"/>
        <v>6.42</v>
      </c>
      <c r="I151" s="349" t="s">
        <v>7220</v>
      </c>
      <c r="J151" s="278"/>
      <c r="K151" s="278">
        <f t="shared" si="26"/>
        <v>8.0250000000000004</v>
      </c>
    </row>
    <row r="152" spans="1:11" ht="27" customHeight="1" x14ac:dyDescent="0.2">
      <c r="A152" s="299" t="s">
        <v>8155</v>
      </c>
      <c r="B152" s="301" t="s">
        <v>92</v>
      </c>
      <c r="C152" s="424" t="s">
        <v>5150</v>
      </c>
      <c r="D152" s="407" t="str">
        <f>IF($B152="","",VLOOKUP($C152,'CPOS 176'!$A$17:$AC$10838,3,0))</f>
        <v>Cabo de cobre nu, têmpera mole, classe 2, de 35 mm²</v>
      </c>
      <c r="E152" s="408" t="str">
        <f>IF($B152="","",VLOOKUP($C152,'CPOS 176'!$A$1:$AC$10838,4,0))</f>
        <v>m</v>
      </c>
      <c r="F152" s="425">
        <v>10</v>
      </c>
      <c r="G152" s="409">
        <f>IF($B152="","",VLOOKUP($C152,'CPOS 176'!$A$17:$AC$10840,7,0))</f>
        <v>18.149999999999999</v>
      </c>
      <c r="H152" s="410">
        <f t="shared" si="28"/>
        <v>181.5</v>
      </c>
      <c r="I152" s="349" t="s">
        <v>7220</v>
      </c>
      <c r="J152" s="278"/>
      <c r="K152" s="278">
        <f t="shared" si="26"/>
        <v>226.875</v>
      </c>
    </row>
    <row r="153" spans="1:11" ht="27" customHeight="1" x14ac:dyDescent="0.2">
      <c r="A153" s="299" t="s">
        <v>8156</v>
      </c>
      <c r="B153" s="301" t="s">
        <v>92</v>
      </c>
      <c r="C153" s="424" t="s">
        <v>4947</v>
      </c>
      <c r="D153" s="407" t="str">
        <f>IF($B153="","",VLOOKUP($C153,'CPOS 176'!$A$17:$AC$10838,3,0))</f>
        <v>Eletroduto de PVC rígido roscável de 2´ - com acessórios</v>
      </c>
      <c r="E153" s="408" t="str">
        <f>IF($B153="","",VLOOKUP($C153,'CPOS 176'!$A$1:$AC$10838,4,0))</f>
        <v>m</v>
      </c>
      <c r="F153" s="425">
        <v>2</v>
      </c>
      <c r="G153" s="409">
        <f>IF($B153="","",VLOOKUP($C153,'CPOS 176'!$A$17:$AC$10840,7,0))</f>
        <v>40.61</v>
      </c>
      <c r="H153" s="410">
        <f t="shared" si="28"/>
        <v>81.22</v>
      </c>
      <c r="I153" s="349" t="s">
        <v>7220</v>
      </c>
      <c r="J153" s="278"/>
      <c r="K153" s="278">
        <f t="shared" si="26"/>
        <v>101.52500000000001</v>
      </c>
    </row>
    <row r="154" spans="1:11" ht="27" customHeight="1" x14ac:dyDescent="0.2">
      <c r="A154" s="299" t="s">
        <v>8157</v>
      </c>
      <c r="B154" s="301" t="s">
        <v>92</v>
      </c>
      <c r="C154" s="424" t="s">
        <v>4650</v>
      </c>
      <c r="D154" s="407" t="str">
        <f>IF($B154="","",VLOOKUP($C154,'CPOS 176'!$A$17:$AC$10838,3,0))</f>
        <v>Caixa de medição externa tipo ´L´ (900 x 600 x 270) mm, padrão Concessionárias</v>
      </c>
      <c r="E154" s="408" t="str">
        <f>IF($B154="","",VLOOKUP($C154,'CPOS 176'!$A$1:$AC$10838,4,0))</f>
        <v>un</v>
      </c>
      <c r="F154" s="425">
        <v>1</v>
      </c>
      <c r="G154" s="409">
        <f>IF($B154="","",VLOOKUP($C154,'CPOS 176'!$A$17:$AC$10840,7,0))</f>
        <v>552.22</v>
      </c>
      <c r="H154" s="410">
        <f t="shared" si="28"/>
        <v>552.22</v>
      </c>
      <c r="I154" s="349" t="s">
        <v>7220</v>
      </c>
      <c r="J154" s="278"/>
      <c r="K154" s="278">
        <f t="shared" si="26"/>
        <v>690.27500000000009</v>
      </c>
    </row>
    <row r="155" spans="1:11" ht="27" customHeight="1" x14ac:dyDescent="0.2">
      <c r="A155" s="299" t="s">
        <v>8158</v>
      </c>
      <c r="B155" s="301" t="s">
        <v>92</v>
      </c>
      <c r="C155" s="424" t="s">
        <v>4653</v>
      </c>
      <c r="D155" s="407" t="str">
        <f>IF($B155="","",VLOOKUP($C155,'CPOS 176'!$A$17:$AC$10838,3,0))</f>
        <v>Caixa para seccionadora tipo ´T´ (900 x 600 x 250) mm, padrão Concessionárias</v>
      </c>
      <c r="E155" s="408" t="str">
        <f>IF($B155="","",VLOOKUP($C155,'CPOS 176'!$A$1:$AC$10838,4,0))</f>
        <v>un</v>
      </c>
      <c r="F155" s="425">
        <v>1</v>
      </c>
      <c r="G155" s="409">
        <f>IF($B155="","",VLOOKUP($C155,'CPOS 176'!$A$17:$AC$10840,7,0))</f>
        <v>471.21</v>
      </c>
      <c r="H155" s="410">
        <f t="shared" si="28"/>
        <v>471.21</v>
      </c>
      <c r="I155" s="349" t="s">
        <v>7220</v>
      </c>
      <c r="J155" s="278"/>
      <c r="K155" s="278">
        <f t="shared" si="26"/>
        <v>589.01249999999993</v>
      </c>
    </row>
    <row r="156" spans="1:11" ht="27" customHeight="1" x14ac:dyDescent="0.2">
      <c r="A156" s="299" t="s">
        <v>8159</v>
      </c>
      <c r="B156" s="301" t="s">
        <v>92</v>
      </c>
      <c r="C156" s="424" t="s">
        <v>4846</v>
      </c>
      <c r="D156" s="407" t="str">
        <f>IF($B156="","",VLOOKUP($C156,'CPOS 176'!$A$17:$AC$10838,3,0))</f>
        <v>Chave seccionadora sob carga, tripolar, acionamento rotativo, com prolongador, sem porta-fusível, de 250 A</v>
      </c>
      <c r="E156" s="408" t="str">
        <f>IF($B156="","",VLOOKUP($C156,'CPOS 176'!$A$1:$AC$10838,4,0))</f>
        <v>un</v>
      </c>
      <c r="F156" s="425">
        <v>1</v>
      </c>
      <c r="G156" s="409">
        <f>IF($B156="","",VLOOKUP($C156,'CPOS 176'!$A$17:$AC$10840,7,0))</f>
        <v>1216.17</v>
      </c>
      <c r="H156" s="410">
        <f t="shared" si="28"/>
        <v>1216.17</v>
      </c>
      <c r="I156" s="349" t="s">
        <v>7220</v>
      </c>
      <c r="J156" s="278"/>
      <c r="K156" s="278">
        <f t="shared" si="26"/>
        <v>1520.2125000000001</v>
      </c>
    </row>
    <row r="157" spans="1:11" ht="27" customHeight="1" x14ac:dyDescent="0.2">
      <c r="A157" s="299" t="s">
        <v>8160</v>
      </c>
      <c r="B157" s="301" t="s">
        <v>92</v>
      </c>
      <c r="C157" s="424" t="s">
        <v>4936</v>
      </c>
      <c r="D157" s="407" t="str">
        <f>IF($B157="","",VLOOKUP($C157,'CPOS 176'!$A$17:$AC$10838,3,0))</f>
        <v>Disjuntor em caixa moldada tripolar, térmico e magnético fixos, tensão de isolamento 415/690V, de 175A a 250A</v>
      </c>
      <c r="E157" s="408" t="str">
        <f>IF($B157="","",VLOOKUP($C157,'CPOS 176'!$A$1:$AC$10838,4,0))</f>
        <v>un</v>
      </c>
      <c r="F157" s="425">
        <v>1</v>
      </c>
      <c r="G157" s="409">
        <f>IF($B157="","",VLOOKUP($C157,'CPOS 176'!$A$17:$AC$10840,7,0))</f>
        <v>507.55</v>
      </c>
      <c r="H157" s="410">
        <f t="shared" si="28"/>
        <v>507.55</v>
      </c>
      <c r="I157" s="349" t="s">
        <v>7220</v>
      </c>
      <c r="J157" s="278"/>
      <c r="K157" s="278">
        <f t="shared" si="26"/>
        <v>634.4375</v>
      </c>
    </row>
    <row r="158" spans="1:11" ht="27" customHeight="1" x14ac:dyDescent="0.2">
      <c r="A158" s="299" t="s">
        <v>8161</v>
      </c>
      <c r="B158" s="301" t="s">
        <v>92</v>
      </c>
      <c r="C158" s="424" t="s">
        <v>5250</v>
      </c>
      <c r="D158" s="407" t="str">
        <f>IF($B158="","",VLOOKUP($C158,'CPOS 176'!$A$17:$AC$10838,3,0))</f>
        <v>Cabo de cobre flexível de 95 mm², isolamento 0,6/1kV - isolação HEPR 90°C</v>
      </c>
      <c r="E158" s="408" t="str">
        <f>IF($B158="","",VLOOKUP($C158,'CPOS 176'!$A$1:$AC$10838,4,0))</f>
        <v>m</v>
      </c>
      <c r="F158" s="425">
        <v>32</v>
      </c>
      <c r="G158" s="409">
        <f>IF($B158="","",VLOOKUP($C158,'CPOS 176'!$A$17:$AC$10840,7,0))</f>
        <v>47.04</v>
      </c>
      <c r="H158" s="410">
        <f t="shared" si="28"/>
        <v>1505.28</v>
      </c>
      <c r="I158" s="349" t="s">
        <v>7220</v>
      </c>
      <c r="J158" s="278"/>
      <c r="K158" s="278">
        <f t="shared" si="26"/>
        <v>1881.6</v>
      </c>
    </row>
    <row r="159" spans="1:11" ht="27" customHeight="1" x14ac:dyDescent="0.2">
      <c r="A159" s="299" t="s">
        <v>8162</v>
      </c>
      <c r="B159" s="301" t="s">
        <v>92</v>
      </c>
      <c r="C159" s="424" t="s">
        <v>5168</v>
      </c>
      <c r="D159" s="407" t="str">
        <f>IF($B159="","",VLOOKUP($C159,'CPOS 176'!$A$17:$AC$10838,3,0))</f>
        <v>Conector split-bolt para cabo de 50 mm², latão, simples</v>
      </c>
      <c r="E159" s="408" t="str">
        <f>IF($B159="","",VLOOKUP($C159,'CPOS 176'!$A$1:$AC$10838,4,0))</f>
        <v>un</v>
      </c>
      <c r="F159" s="425">
        <v>25</v>
      </c>
      <c r="G159" s="409">
        <f>IF($B159="","",VLOOKUP($C159,'CPOS 176'!$A$17:$AC$10840,7,0))</f>
        <v>11.01</v>
      </c>
      <c r="H159" s="410">
        <f t="shared" si="28"/>
        <v>275.25</v>
      </c>
      <c r="I159" s="349" t="s">
        <v>7220</v>
      </c>
      <c r="J159" s="278"/>
      <c r="K159" s="278">
        <f t="shared" si="26"/>
        <v>344.0625</v>
      </c>
    </row>
    <row r="160" spans="1:11" ht="27" customHeight="1" x14ac:dyDescent="0.2">
      <c r="A160" s="299" t="s">
        <v>8163</v>
      </c>
      <c r="B160" s="301" t="s">
        <v>92</v>
      </c>
      <c r="C160" s="424" t="s">
        <v>3429</v>
      </c>
      <c r="D160" s="407" t="str">
        <f>IF($B160="","",VLOOKUP($C160,'CPOS 176'!$A$17:$AC$10838,3,0))</f>
        <v>Alvenaria de embasamento em bloco de concreto de 14 x 19 x 39 cm - classe A</v>
      </c>
      <c r="E160" s="408" t="str">
        <f>IF($B160="","",VLOOKUP($C160,'CPOS 176'!$A$1:$AC$10838,4,0))</f>
        <v>m²</v>
      </c>
      <c r="F160" s="425">
        <f>(0.27+0.27+1.5)*0.6</f>
        <v>1.224</v>
      </c>
      <c r="G160" s="409">
        <f>IF($B160="","",VLOOKUP($C160,'CPOS 176'!$A$17:$AC$10840,7,0))</f>
        <v>59.91</v>
      </c>
      <c r="H160" s="410">
        <f t="shared" si="28"/>
        <v>73.33</v>
      </c>
      <c r="I160" s="349" t="s">
        <v>8537</v>
      </c>
      <c r="J160" s="278"/>
      <c r="K160" s="278">
        <f t="shared" si="26"/>
        <v>91.662499999999994</v>
      </c>
    </row>
    <row r="161" spans="1:11" ht="27" customHeight="1" x14ac:dyDescent="0.2">
      <c r="A161" s="299" t="s">
        <v>8164</v>
      </c>
      <c r="B161" s="301" t="s">
        <v>92</v>
      </c>
      <c r="C161" s="424" t="s">
        <v>7100</v>
      </c>
      <c r="D161" s="407" t="str">
        <f>IF($B161="","",VLOOKUP($C161,'CPOS 176'!$A$17:$AC$10838,3,0))</f>
        <v>Alvenaria de bloco de concreto estrutural 14 x 19 x 39 cm - classe A</v>
      </c>
      <c r="E161" s="408" t="str">
        <f>IF($B161="","",VLOOKUP($C161,'CPOS 176'!$A$1:$AC$10838,4,0))</f>
        <v>m²</v>
      </c>
      <c r="F161" s="425">
        <f>(0.27+0.27+1.5)*1.8</f>
        <v>3.6720000000000002</v>
      </c>
      <c r="G161" s="409">
        <f>IF($B161="","",VLOOKUP($C161,'CPOS 176'!$A$17:$AC$10840,7,0))</f>
        <v>72.14</v>
      </c>
      <c r="H161" s="410">
        <f t="shared" si="28"/>
        <v>264.89999999999998</v>
      </c>
      <c r="I161" s="349" t="s">
        <v>8538</v>
      </c>
      <c r="J161" s="278"/>
      <c r="K161" s="278">
        <f t="shared" si="26"/>
        <v>331.125</v>
      </c>
    </row>
    <row r="162" spans="1:11" ht="27" customHeight="1" x14ac:dyDescent="0.2">
      <c r="A162" s="299" t="s">
        <v>8165</v>
      </c>
      <c r="B162" s="301" t="s">
        <v>92</v>
      </c>
      <c r="C162" s="424" t="s">
        <v>3623</v>
      </c>
      <c r="D162" s="407" t="str">
        <f>IF($B162="","",VLOOKUP($C162,'CPOS 176'!$A$17:$AC$10838,3,0))</f>
        <v>Chapisco</v>
      </c>
      <c r="E162" s="408" t="str">
        <f>IF($B162="","",VLOOKUP($C162,'CPOS 176'!$A$1:$AC$10838,4,0))</f>
        <v>m²</v>
      </c>
      <c r="F162" s="425">
        <f>F161*2</f>
        <v>7.3440000000000003</v>
      </c>
      <c r="G162" s="409">
        <f>IF($B162="","",VLOOKUP($C162,'CPOS 176'!$A$17:$AC$10840,7,0))</f>
        <v>4.5599999999999996</v>
      </c>
      <c r="H162" s="410">
        <f t="shared" si="28"/>
        <v>33.49</v>
      </c>
      <c r="I162" s="349" t="s">
        <v>8539</v>
      </c>
      <c r="J162" s="278"/>
      <c r="K162" s="278">
        <f t="shared" si="26"/>
        <v>41.862500000000004</v>
      </c>
    </row>
    <row r="163" spans="1:11" ht="27" customHeight="1" x14ac:dyDescent="0.2">
      <c r="A163" s="299" t="s">
        <v>8166</v>
      </c>
      <c r="B163" s="301" t="s">
        <v>92</v>
      </c>
      <c r="C163" s="424" t="s">
        <v>3628</v>
      </c>
      <c r="D163" s="407" t="str">
        <f>IF($B163="","",VLOOKUP($C163,'CPOS 176'!$A$17:$AC$10838,3,0))</f>
        <v>Emboço desempenado com espuma de poliéster</v>
      </c>
      <c r="E163" s="408" t="str">
        <f>IF($B163="","",VLOOKUP($C163,'CPOS 176'!$A$1:$AC$10838,4,0))</f>
        <v>m²</v>
      </c>
      <c r="F163" s="425">
        <f>F161*2</f>
        <v>7.3440000000000003</v>
      </c>
      <c r="G163" s="409">
        <f>IF($B163="","",VLOOKUP($C163,'CPOS 176'!$A$17:$AC$10840,7,0))</f>
        <v>17.62</v>
      </c>
      <c r="H163" s="410">
        <f t="shared" si="28"/>
        <v>129.4</v>
      </c>
      <c r="I163" s="349" t="s">
        <v>8539</v>
      </c>
      <c r="J163" s="278"/>
      <c r="K163" s="278">
        <f t="shared" si="26"/>
        <v>161.75</v>
      </c>
    </row>
    <row r="164" spans="1:11" ht="27" customHeight="1" x14ac:dyDescent="0.2">
      <c r="A164" s="299" t="s">
        <v>8167</v>
      </c>
      <c r="B164" s="301" t="s">
        <v>92</v>
      </c>
      <c r="C164" s="424" t="s">
        <v>3296</v>
      </c>
      <c r="D164" s="407" t="str">
        <f>IF($B164="","",VLOOKUP($C164,'CPOS 176'!$A$17:$AC$10838,3,0))</f>
        <v>Concreto preparado no local, fck = 20 MPa</v>
      </c>
      <c r="E164" s="408" t="str">
        <f>IF($B164="","",VLOOKUP($C164,'CPOS 176'!$A$1:$AC$10838,4,0))</f>
        <v>m³</v>
      </c>
      <c r="F164" s="425">
        <f>0.1*1.5*0.6</f>
        <v>9.0000000000000011E-2</v>
      </c>
      <c r="G164" s="409">
        <f>IF($B164="","",VLOOKUP($C164,'CPOS 176'!$A$17:$AC$10840,7,0))</f>
        <v>316.23</v>
      </c>
      <c r="H164" s="410">
        <f t="shared" si="28"/>
        <v>28.46</v>
      </c>
      <c r="I164" s="349" t="s">
        <v>8540</v>
      </c>
      <c r="J164" s="278"/>
      <c r="K164" s="278">
        <f t="shared" si="26"/>
        <v>35.575000000000003</v>
      </c>
    </row>
    <row r="165" spans="1:11" ht="27" customHeight="1" x14ac:dyDescent="0.2">
      <c r="A165" s="299" t="s">
        <v>8168</v>
      </c>
      <c r="B165" s="301" t="s">
        <v>92</v>
      </c>
      <c r="C165" s="424" t="s">
        <v>3272</v>
      </c>
      <c r="D165" s="407" t="str">
        <f>IF($B165="","",VLOOKUP($C165,'CPOS 176'!$A$17:$AC$10838,3,0))</f>
        <v>Armadura em barra de aço CA-50 (A ou B) fyk = 500 MPa</v>
      </c>
      <c r="E165" s="408" t="str">
        <f>IF($B165="","",VLOOKUP($C165,'CPOS 176'!$A$1:$AC$10838,4,0))</f>
        <v>kg</v>
      </c>
      <c r="F165" s="425">
        <f>F164*80</f>
        <v>7.2000000000000011</v>
      </c>
      <c r="G165" s="409">
        <f>IF($B165="","",VLOOKUP($C165,'CPOS 176'!$A$17:$AC$10840,7,0))</f>
        <v>6.56</v>
      </c>
      <c r="H165" s="410">
        <f t="shared" si="28"/>
        <v>47.23</v>
      </c>
      <c r="I165" s="349" t="s">
        <v>8541</v>
      </c>
      <c r="J165" s="278"/>
      <c r="K165" s="278">
        <f t="shared" si="26"/>
        <v>59.037499999999994</v>
      </c>
    </row>
    <row r="166" spans="1:11" ht="27" customHeight="1" x14ac:dyDescent="0.2">
      <c r="A166" s="299" t="s">
        <v>8169</v>
      </c>
      <c r="B166" s="301" t="s">
        <v>92</v>
      </c>
      <c r="C166" s="424" t="s">
        <v>3311</v>
      </c>
      <c r="D166" s="407" t="str">
        <f>IF($B166="","",VLOOKUP($C166,'CPOS 176'!$A$17:$AC$10838,3,0))</f>
        <v>Lançamento e adensamento de concreto ou massa em estrutura</v>
      </c>
      <c r="E166" s="408" t="str">
        <f>IF($B166="","",VLOOKUP($C166,'CPOS 176'!$A$1:$AC$10838,4,0))</f>
        <v>m³</v>
      </c>
      <c r="F166" s="425">
        <f>F163</f>
        <v>7.3440000000000003</v>
      </c>
      <c r="G166" s="409">
        <f>IF($B166="","",VLOOKUP($C166,'CPOS 176'!$A$17:$AC$10840,7,0))</f>
        <v>78.64</v>
      </c>
      <c r="H166" s="410">
        <f t="shared" si="28"/>
        <v>577.53</v>
      </c>
      <c r="I166" s="349" t="s">
        <v>7220</v>
      </c>
      <c r="J166" s="278"/>
      <c r="K166" s="278">
        <f t="shared" si="26"/>
        <v>721.91249999999991</v>
      </c>
    </row>
    <row r="167" spans="1:11" ht="27" customHeight="1" x14ac:dyDescent="0.2">
      <c r="A167" s="299" t="s">
        <v>8170</v>
      </c>
      <c r="B167" s="301" t="s">
        <v>92</v>
      </c>
      <c r="C167" s="424" t="s">
        <v>3242</v>
      </c>
      <c r="D167" s="407" t="str">
        <f>IF($B167="","",VLOOKUP($C167,'CPOS 176'!$A$17:$AC$10838,3,0))</f>
        <v>Forma em madeira comum para estrutura</v>
      </c>
      <c r="E167" s="408" t="str">
        <f>IF($B167="","",VLOOKUP($C167,'CPOS 176'!$A$1:$AC$10838,4,0))</f>
        <v>m²</v>
      </c>
      <c r="F167" s="425">
        <f>(0.1*0.6*2)+(1.5*0.1*2)+(1.5*0.6)</f>
        <v>1.3199999999999998</v>
      </c>
      <c r="G167" s="409">
        <f>IF($B167="","",VLOOKUP($C167,'CPOS 176'!$A$17:$AC$10840,7,0))</f>
        <v>128.82</v>
      </c>
      <c r="H167" s="410">
        <f t="shared" si="28"/>
        <v>170.04</v>
      </c>
      <c r="I167" s="349" t="s">
        <v>8542</v>
      </c>
      <c r="J167" s="278"/>
      <c r="K167" s="278">
        <f t="shared" si="26"/>
        <v>212.54999999999998</v>
      </c>
    </row>
    <row r="168" spans="1:11" ht="27" customHeight="1" x14ac:dyDescent="0.2">
      <c r="A168" s="299" t="s">
        <v>8171</v>
      </c>
      <c r="B168" s="301" t="s">
        <v>92</v>
      </c>
      <c r="C168" s="424" t="s">
        <v>4537</v>
      </c>
      <c r="D168" s="407" t="str">
        <f>IF($B168="","",VLOOKUP($C168,'CPOS 176'!$A$17:$AC$10838,3,0))</f>
        <v>Tinta acrílica em massa, inclusive preparo</v>
      </c>
      <c r="E168" s="408" t="str">
        <f>IF($B168="","",VLOOKUP($C168,'CPOS 176'!$A$1:$AC$10838,4,0))</f>
        <v>m²</v>
      </c>
      <c r="F168" s="425">
        <f>F162</f>
        <v>7.3440000000000003</v>
      </c>
      <c r="G168" s="409">
        <f>IF($B168="","",VLOOKUP($C168,'CPOS 176'!$A$17:$AC$10840,7,0))</f>
        <v>19.43</v>
      </c>
      <c r="H168" s="410">
        <f t="shared" si="28"/>
        <v>142.69</v>
      </c>
      <c r="I168" s="349" t="s">
        <v>7220</v>
      </c>
      <c r="J168" s="278"/>
      <c r="K168" s="278">
        <f t="shared" si="26"/>
        <v>178.36250000000001</v>
      </c>
    </row>
    <row r="169" spans="1:11" ht="27" customHeight="1" x14ac:dyDescent="0.2">
      <c r="A169" s="299" t="s">
        <v>8172</v>
      </c>
      <c r="B169" s="301" t="s">
        <v>92</v>
      </c>
      <c r="C169" s="424" t="s">
        <v>7344</v>
      </c>
      <c r="D169" s="407" t="str">
        <f>IF($B169="","",VLOOKUP($C169,'CPOS 176'!$A$17:$AC$10838,3,0))</f>
        <v>Calha, rufo, afins em chapa galvanizada nº 24 - corte 0,33 m</v>
      </c>
      <c r="E169" s="408" t="str">
        <f>IF($B169="","",VLOOKUP($C169,'CPOS 176'!$A$1:$AC$10838,4,0))</f>
        <v>m</v>
      </c>
      <c r="F169" s="425">
        <v>1.6</v>
      </c>
      <c r="G169" s="409">
        <f>IF($B169="","",VLOOKUP($C169,'CPOS 176'!$A$17:$AC$10840,7,0))</f>
        <v>62.95</v>
      </c>
      <c r="H169" s="410">
        <f t="shared" si="28"/>
        <v>100.72</v>
      </c>
      <c r="I169" s="349" t="s">
        <v>7220</v>
      </c>
      <c r="J169" s="278"/>
      <c r="K169" s="278">
        <f t="shared" si="26"/>
        <v>125.9</v>
      </c>
    </row>
    <row r="170" spans="1:11" s="414" customFormat="1" ht="27" customHeight="1" x14ac:dyDescent="0.2">
      <c r="A170" s="445" t="s">
        <v>8173</v>
      </c>
      <c r="B170" s="446" t="s">
        <v>92</v>
      </c>
      <c r="C170" s="452"/>
      <c r="D170" s="439" t="s">
        <v>5463</v>
      </c>
      <c r="E170" s="440"/>
      <c r="F170" s="449"/>
      <c r="G170" s="442"/>
      <c r="H170" s="450"/>
      <c r="I170" s="412" t="s">
        <v>7220</v>
      </c>
      <c r="J170" s="413"/>
      <c r="K170" s="278">
        <f t="shared" si="26"/>
        <v>0</v>
      </c>
    </row>
    <row r="171" spans="1:11" ht="27" customHeight="1" x14ac:dyDescent="0.2">
      <c r="A171" s="299" t="s">
        <v>8174</v>
      </c>
      <c r="B171" s="301" t="s">
        <v>92</v>
      </c>
      <c r="C171" s="261" t="s">
        <v>7556</v>
      </c>
      <c r="D171" s="407" t="str">
        <f>IF($B171="","",VLOOKUP($C171,'CPOS 176'!$A$17:$AC$10838,3,0))</f>
        <v>Luminária LED retangular para poste de 10.400 até 13.200 lm, eficiência mínima 107 lm/W</v>
      </c>
      <c r="E171" s="408" t="str">
        <f>IF($B171="","",VLOOKUP($C171,'CPOS 176'!$A$1:$AC$10838,4,0))</f>
        <v>un</v>
      </c>
      <c r="F171" s="425">
        <v>24</v>
      </c>
      <c r="G171" s="409">
        <f>IF($B171="","",VLOOKUP($C171,'CPOS 176'!$A$17:$AC$10840,7,0))</f>
        <v>1106.71</v>
      </c>
      <c r="H171" s="410">
        <f t="shared" ref="H171:H194" si="29">ROUND(F171*G171,2)</f>
        <v>26561.040000000001</v>
      </c>
      <c r="I171" s="349" t="s">
        <v>7220</v>
      </c>
      <c r="J171" s="278"/>
      <c r="K171" s="278">
        <f t="shared" si="26"/>
        <v>33201.300000000003</v>
      </c>
    </row>
    <row r="172" spans="1:11" ht="27" customHeight="1" x14ac:dyDescent="0.2">
      <c r="A172" s="299" t="s">
        <v>8175</v>
      </c>
      <c r="B172" s="301" t="s">
        <v>92</v>
      </c>
      <c r="C172" s="261" t="s">
        <v>7560</v>
      </c>
      <c r="D172" s="407" t="str">
        <f>IF($B172="","",VLOOKUP($C172,'CPOS 176'!$A$17:$AC$10838,3,0))</f>
        <v>Luminária LED retangular para poste de 6250 até 6674 lm, eficiência mínima 113 lm/W</v>
      </c>
      <c r="E172" s="408" t="str">
        <f>IF($B172="","",VLOOKUP($C172,'CPOS 176'!$A$1:$AC$10838,4,0))</f>
        <v>un</v>
      </c>
      <c r="F172" s="425">
        <v>30</v>
      </c>
      <c r="G172" s="409">
        <f>IF($B172="","",VLOOKUP($C172,'CPOS 176'!$A$17:$AC$10840,7,0))</f>
        <v>804.79</v>
      </c>
      <c r="H172" s="410">
        <f t="shared" si="29"/>
        <v>24143.7</v>
      </c>
      <c r="I172" s="349" t="s">
        <v>7220</v>
      </c>
      <c r="J172" s="278"/>
      <c r="K172" s="278">
        <f t="shared" si="26"/>
        <v>30179.625</v>
      </c>
    </row>
    <row r="173" spans="1:11" ht="27" customHeight="1" x14ac:dyDescent="0.2">
      <c r="A173" s="299" t="s">
        <v>8176</v>
      </c>
      <c r="B173" s="301" t="s">
        <v>92</v>
      </c>
      <c r="C173" s="261" t="s">
        <v>5527</v>
      </c>
      <c r="D173" s="407" t="str">
        <f>IF($B173="","",VLOOKUP($C173,'CPOS 176'!$A$17:$AC$10838,3,0))</f>
        <v>Braço em tubo de ferro galvanizado de 1´ x 1,00 m para fixação de uma luminária</v>
      </c>
      <c r="E173" s="408" t="str">
        <f>IF($B173="","",VLOOKUP($C173,'CPOS 176'!$A$1:$AC$10838,4,0))</f>
        <v>un</v>
      </c>
      <c r="F173" s="425">
        <f>F171+F172</f>
        <v>54</v>
      </c>
      <c r="G173" s="409">
        <f>IF($B173="","",VLOOKUP($C173,'CPOS 176'!$A$17:$AC$10840,7,0))</f>
        <v>82.42</v>
      </c>
      <c r="H173" s="410">
        <f t="shared" si="29"/>
        <v>4450.68</v>
      </c>
      <c r="I173" s="349" t="s">
        <v>7220</v>
      </c>
      <c r="J173" s="278"/>
      <c r="K173" s="278">
        <f t="shared" si="26"/>
        <v>5563.35</v>
      </c>
    </row>
    <row r="174" spans="1:11" ht="27" customHeight="1" x14ac:dyDescent="0.2">
      <c r="A174" s="299" t="s">
        <v>8177</v>
      </c>
      <c r="B174" s="301" t="s">
        <v>92</v>
      </c>
      <c r="C174" s="261" t="s">
        <v>5535</v>
      </c>
      <c r="D174" s="407" t="str">
        <f>IF($B174="","",VLOOKUP($C174,'CPOS 176'!$A$17:$AC$10838,3,0))</f>
        <v>Poste telecônico reto em aço SAE 1010/1020 galvanizado a fogo, altura de 6,00 m</v>
      </c>
      <c r="E174" s="408" t="str">
        <f>IF($B174="","",VLOOKUP($C174,'CPOS 176'!$A$1:$AC$10838,4,0))</f>
        <v>un</v>
      </c>
      <c r="F174" s="425">
        <f>F172</f>
        <v>30</v>
      </c>
      <c r="G174" s="409">
        <f>IF($B174="","",VLOOKUP($C174,'CPOS 176'!$A$17:$AC$10840,7,0))</f>
        <v>919.09</v>
      </c>
      <c r="H174" s="410">
        <f t="shared" si="29"/>
        <v>27572.7</v>
      </c>
      <c r="I174" s="349" t="s">
        <v>7220</v>
      </c>
      <c r="J174" s="278"/>
      <c r="K174" s="278">
        <f t="shared" si="26"/>
        <v>34465.875</v>
      </c>
    </row>
    <row r="175" spans="1:11" ht="27" customHeight="1" x14ac:dyDescent="0.2">
      <c r="A175" s="299" t="s">
        <v>8178</v>
      </c>
      <c r="B175" s="301" t="s">
        <v>92</v>
      </c>
      <c r="C175" s="261" t="s">
        <v>5532</v>
      </c>
      <c r="D175" s="407" t="str">
        <f>IF($B175="","",VLOOKUP($C175,'CPOS 176'!$A$17:$AC$10838,3,0))</f>
        <v>Poste telecônico reto em aço SAE 1010/1020 galvanizado a fogo, altura de 8,00 m</v>
      </c>
      <c r="E175" s="408" t="str">
        <f>IF($B175="","",VLOOKUP($C175,'CPOS 176'!$A$1:$AC$10838,4,0))</f>
        <v>un</v>
      </c>
      <c r="F175" s="425">
        <f>F171</f>
        <v>24</v>
      </c>
      <c r="G175" s="409">
        <f>IF($B175="","",VLOOKUP($C175,'CPOS 176'!$A$17:$AC$10840,7,0))</f>
        <v>1237.25</v>
      </c>
      <c r="H175" s="410">
        <f t="shared" si="29"/>
        <v>29694</v>
      </c>
      <c r="I175" s="349" t="s">
        <v>7220</v>
      </c>
      <c r="J175" s="278"/>
      <c r="K175" s="278">
        <f t="shared" si="26"/>
        <v>37117.5</v>
      </c>
    </row>
    <row r="176" spans="1:11" ht="27" customHeight="1" x14ac:dyDescent="0.2">
      <c r="A176" s="299" t="s">
        <v>8179</v>
      </c>
      <c r="B176" s="301" t="s">
        <v>92</v>
      </c>
      <c r="C176" s="261" t="s">
        <v>3161</v>
      </c>
      <c r="D176" s="407" t="str">
        <f>IF($B176="","",VLOOKUP($C176,'CPOS 176'!$A$17:$AC$10838,3,0))</f>
        <v>Escavação manual em solo de 1ª e 2ª categoria em vala ou cava até 1,5 m</v>
      </c>
      <c r="E176" s="408" t="str">
        <f>IF($B176="","",VLOOKUP($C176,'CPOS 176'!$A$1:$AC$10838,4,0))</f>
        <v>m³</v>
      </c>
      <c r="F176" s="425">
        <f>0.3*0.6*F178/2</f>
        <v>234</v>
      </c>
      <c r="G176" s="409">
        <f>IF($B176="","",VLOOKUP($C176,'CPOS 176'!$A$17:$AC$10840,7,0))</f>
        <v>40.5</v>
      </c>
      <c r="H176" s="410">
        <f t="shared" si="29"/>
        <v>9477</v>
      </c>
      <c r="I176" s="349" t="s">
        <v>7220</v>
      </c>
      <c r="J176" s="278"/>
      <c r="K176" s="278">
        <f t="shared" si="26"/>
        <v>11846.25</v>
      </c>
    </row>
    <row r="177" spans="1:11" ht="27" customHeight="1" x14ac:dyDescent="0.2">
      <c r="A177" s="299" t="s">
        <v>8180</v>
      </c>
      <c r="B177" s="301" t="s">
        <v>92</v>
      </c>
      <c r="C177" s="261" t="s">
        <v>3165</v>
      </c>
      <c r="D177" s="407" t="str">
        <f>IF($B177="","",VLOOKUP($C177,'CPOS 176'!$A$17:$AC$10838,3,0))</f>
        <v>Reaterro manual apiloado sem controle de compactação</v>
      </c>
      <c r="E177" s="408" t="str">
        <f>IF($B177="","",VLOOKUP($C177,'CPOS 176'!$A$1:$AC$10838,4,0))</f>
        <v>m³</v>
      </c>
      <c r="F177" s="425">
        <f>F176</f>
        <v>234</v>
      </c>
      <c r="G177" s="409">
        <f>IF($B177="","",VLOOKUP($C177,'CPOS 176'!$A$17:$AC$10840,7,0))</f>
        <v>12.59</v>
      </c>
      <c r="H177" s="410">
        <f t="shared" si="29"/>
        <v>2946.06</v>
      </c>
      <c r="I177" s="349" t="s">
        <v>7220</v>
      </c>
      <c r="J177" s="278"/>
      <c r="K177" s="278">
        <f t="shared" si="26"/>
        <v>3682.5749999999998</v>
      </c>
    </row>
    <row r="178" spans="1:11" ht="27" customHeight="1" x14ac:dyDescent="0.2">
      <c r="A178" s="299" t="s">
        <v>8181</v>
      </c>
      <c r="B178" s="301" t="s">
        <v>92</v>
      </c>
      <c r="C178" s="261" t="s">
        <v>5025</v>
      </c>
      <c r="D178" s="407" t="str">
        <f>IF($B178="","",VLOOKUP($C178,'CPOS 176'!$A$17:$AC$10838,3,0))</f>
        <v>Eletroduto corrugado em polietileno de alta densidade, DN= 40 mm, com acessórios</v>
      </c>
      <c r="E178" s="408" t="str">
        <f>IF($B178="","",VLOOKUP($C178,'CPOS 176'!$A$1:$AC$10838,4,0))</f>
        <v>m</v>
      </c>
      <c r="F178" s="425">
        <v>2600</v>
      </c>
      <c r="G178" s="409">
        <f>IF($B178="","",VLOOKUP($C178,'CPOS 176'!$A$17:$AC$10840,7,0))</f>
        <v>8.89</v>
      </c>
      <c r="H178" s="410">
        <f t="shared" si="29"/>
        <v>23114</v>
      </c>
      <c r="I178" s="349" t="s">
        <v>7220</v>
      </c>
      <c r="J178" s="278"/>
      <c r="K178" s="278">
        <f t="shared" si="26"/>
        <v>28892.5</v>
      </c>
    </row>
    <row r="179" spans="1:11" ht="27" customHeight="1" x14ac:dyDescent="0.2">
      <c r="A179" s="299" t="s">
        <v>8182</v>
      </c>
      <c r="B179" s="301" t="s">
        <v>92</v>
      </c>
      <c r="C179" s="261" t="s">
        <v>5260</v>
      </c>
      <c r="D179" s="407" t="str">
        <f>IF($B179="","",VLOOKUP($C179,'CPOS 176'!$A$17:$AC$10838,3,0))</f>
        <v>Cabo de cobre flexível de 3 x 1,5 mm², isolamento 0,6/1 kV - isolação HEPR 90°C</v>
      </c>
      <c r="E179" s="408" t="str">
        <f>IF($B179="","",VLOOKUP($C179,'CPOS 176'!$A$1:$AC$10838,4,0))</f>
        <v>m</v>
      </c>
      <c r="F179" s="425">
        <f>10*F175+8*F174</f>
        <v>480</v>
      </c>
      <c r="G179" s="409">
        <f>IF($B179="","",VLOOKUP($C179,'CPOS 176'!$A$17:$AC$10840,7,0))</f>
        <v>3.16</v>
      </c>
      <c r="H179" s="410">
        <f t="shared" si="29"/>
        <v>1516.8</v>
      </c>
      <c r="I179" s="349" t="s">
        <v>7220</v>
      </c>
      <c r="J179" s="278"/>
      <c r="K179" s="278">
        <f t="shared" si="26"/>
        <v>1896</v>
      </c>
    </row>
    <row r="180" spans="1:11" ht="27" customHeight="1" x14ac:dyDescent="0.2">
      <c r="A180" s="299" t="s">
        <v>8183</v>
      </c>
      <c r="B180" s="301" t="s">
        <v>92</v>
      </c>
      <c r="C180" s="261" t="s">
        <v>5234</v>
      </c>
      <c r="D180" s="407" t="str">
        <f>IF($B180="","",VLOOKUP($C180,'CPOS 176'!$A$17:$AC$10838,3,0))</f>
        <v>Cabo de cobre flexível de 4 mm², isolamento 0,6/1kV - isolação HEPR 90°C</v>
      </c>
      <c r="E180" s="408" t="str">
        <f>IF($B180="","",VLOOKUP($C180,'CPOS 176'!$A$1:$AC$10838,4,0))</f>
        <v>m</v>
      </c>
      <c r="F180" s="425">
        <f>F178*3</f>
        <v>7800</v>
      </c>
      <c r="G180" s="409">
        <f>IF($B180="","",VLOOKUP($C180,'CPOS 176'!$A$17:$AC$10840,7,0))</f>
        <v>2.79</v>
      </c>
      <c r="H180" s="410">
        <f t="shared" si="29"/>
        <v>21762</v>
      </c>
      <c r="I180" s="349" t="s">
        <v>7220</v>
      </c>
      <c r="J180" s="278"/>
      <c r="K180" s="278">
        <f t="shared" si="26"/>
        <v>27202.5</v>
      </c>
    </row>
    <row r="181" spans="1:11" ht="27" customHeight="1" x14ac:dyDescent="0.2">
      <c r="A181" s="299" t="s">
        <v>8184</v>
      </c>
      <c r="B181" s="301" t="s">
        <v>92</v>
      </c>
      <c r="C181" s="261" t="s">
        <v>5236</v>
      </c>
      <c r="D181" s="407" t="str">
        <f>IF($B181="","",VLOOKUP($C181,'CPOS 176'!$A$17:$AC$10838,3,0))</f>
        <v>Cabo de cobre flexível de 6 mm², isolamento 0,6/1kV - isolação HEPR 90°C</v>
      </c>
      <c r="E181" s="408" t="str">
        <f>IF($B181="","",VLOOKUP($C181,'CPOS 176'!$A$1:$AC$10838,4,0))</f>
        <v>m</v>
      </c>
      <c r="F181" s="425">
        <v>30</v>
      </c>
      <c r="G181" s="409">
        <f>IF($B181="","",VLOOKUP($C181,'CPOS 176'!$A$17:$AC$10840,7,0))</f>
        <v>3.59</v>
      </c>
      <c r="H181" s="410">
        <f t="shared" si="29"/>
        <v>107.7</v>
      </c>
      <c r="I181" s="349" t="s">
        <v>7220</v>
      </c>
      <c r="J181" s="278"/>
      <c r="K181" s="278">
        <f t="shared" si="26"/>
        <v>134.625</v>
      </c>
    </row>
    <row r="182" spans="1:11" ht="27" customHeight="1" x14ac:dyDescent="0.2">
      <c r="A182" s="299" t="s">
        <v>8185</v>
      </c>
      <c r="B182" s="301" t="s">
        <v>92</v>
      </c>
      <c r="C182" s="261" t="s">
        <v>5238</v>
      </c>
      <c r="D182" s="407" t="str">
        <f>IF($B182="","",VLOOKUP($C182,'CPOS 176'!$A$17:$AC$10838,3,0))</f>
        <v>Cabo de cobre flexível de 10 mm², isolamento 0,6/1kV - isolação HEPR 90°C</v>
      </c>
      <c r="E182" s="408" t="str">
        <f>IF($B182="","",VLOOKUP($C182,'CPOS 176'!$A$1:$AC$10838,4,0))</f>
        <v>m</v>
      </c>
      <c r="F182" s="425">
        <v>30</v>
      </c>
      <c r="G182" s="409">
        <f>IF($B182="","",VLOOKUP($C182,'CPOS 176'!$A$17:$AC$10840,7,0))</f>
        <v>6.92</v>
      </c>
      <c r="H182" s="410">
        <f t="shared" si="29"/>
        <v>207.6</v>
      </c>
      <c r="I182" s="349" t="s">
        <v>7220</v>
      </c>
      <c r="J182" s="278"/>
      <c r="K182" s="278">
        <f t="shared" si="26"/>
        <v>259.5</v>
      </c>
    </row>
    <row r="183" spans="1:11" ht="27" customHeight="1" x14ac:dyDescent="0.2">
      <c r="A183" s="299" t="s">
        <v>8186</v>
      </c>
      <c r="B183" s="301" t="s">
        <v>92</v>
      </c>
      <c r="C183" s="261" t="s">
        <v>5240</v>
      </c>
      <c r="D183" s="407" t="str">
        <f>IF($B183="","",VLOOKUP($C183,'CPOS 176'!$A$17:$AC$10838,3,0))</f>
        <v>Cabo de cobre flexível de 16 mm², isolamento 0,6/1kV - isolação HEPR 90°C</v>
      </c>
      <c r="E183" s="408" t="str">
        <f>IF($B183="","",VLOOKUP($C183,'CPOS 176'!$A$1:$AC$10838,4,0))</f>
        <v>m</v>
      </c>
      <c r="F183" s="425">
        <v>800</v>
      </c>
      <c r="G183" s="409">
        <f>IF($B183="","",VLOOKUP($C183,'CPOS 176'!$A$17:$AC$10840,7,0))</f>
        <v>9.5</v>
      </c>
      <c r="H183" s="410">
        <f t="shared" si="29"/>
        <v>7600</v>
      </c>
      <c r="I183" s="349" t="s">
        <v>7220</v>
      </c>
      <c r="J183" s="278"/>
      <c r="K183" s="278">
        <f t="shared" si="26"/>
        <v>9500</v>
      </c>
    </row>
    <row r="184" spans="1:11" ht="27" customHeight="1" x14ac:dyDescent="0.2">
      <c r="A184" s="299" t="s">
        <v>8187</v>
      </c>
      <c r="B184" s="301" t="s">
        <v>92</v>
      </c>
      <c r="C184" s="261" t="s">
        <v>5405</v>
      </c>
      <c r="D184" s="407" t="str">
        <f>IF($B184="","",VLOOKUP($C184,'CPOS 176'!$A$17:$AC$10838,3,0))</f>
        <v>Contator de potência 32 A - 2na+2nf</v>
      </c>
      <c r="E184" s="408" t="str">
        <f>IF($B184="","",VLOOKUP($C184,'CPOS 176'!$A$1:$AC$10838,4,0))</f>
        <v>un</v>
      </c>
      <c r="F184" s="425">
        <f>$F$189*2</f>
        <v>40</v>
      </c>
      <c r="G184" s="409">
        <f>IF($B184="","",VLOOKUP($C184,'CPOS 176'!$A$17:$AC$10840,7,0))</f>
        <v>327.52</v>
      </c>
      <c r="H184" s="410">
        <f t="shared" si="29"/>
        <v>13100.8</v>
      </c>
      <c r="I184" s="349" t="s">
        <v>7220</v>
      </c>
      <c r="J184" s="278"/>
      <c r="K184" s="278">
        <f t="shared" si="26"/>
        <v>16376</v>
      </c>
    </row>
    <row r="185" spans="1:11" ht="27" customHeight="1" x14ac:dyDescent="0.2">
      <c r="A185" s="299" t="s">
        <v>8188</v>
      </c>
      <c r="B185" s="301" t="s">
        <v>92</v>
      </c>
      <c r="C185" s="261" t="s">
        <v>4813</v>
      </c>
      <c r="D185" s="407" t="str">
        <f>IF($B185="","",VLOOKUP($C185,'CPOS 176'!$A$17:$AC$10838,3,0))</f>
        <v>Disjuntor termomagnético, bipolar 220/380 V, corrente de 10 A até 50 A</v>
      </c>
      <c r="E185" s="408" t="str">
        <f>IF($B185="","",VLOOKUP($C185,'CPOS 176'!$A$1:$AC$10838,4,0))</f>
        <v>un</v>
      </c>
      <c r="F185" s="425">
        <f>$F$189*2</f>
        <v>40</v>
      </c>
      <c r="G185" s="409">
        <f>IF($B185="","",VLOOKUP($C185,'CPOS 176'!$A$17:$AC$10840,7,0))</f>
        <v>89.34</v>
      </c>
      <c r="H185" s="410">
        <f t="shared" si="29"/>
        <v>3573.6</v>
      </c>
      <c r="I185" s="349" t="s">
        <v>7220</v>
      </c>
      <c r="J185" s="278"/>
      <c r="K185" s="278">
        <f t="shared" si="26"/>
        <v>4467</v>
      </c>
    </row>
    <row r="186" spans="1:11" ht="27" customHeight="1" x14ac:dyDescent="0.2">
      <c r="A186" s="299" t="s">
        <v>8189</v>
      </c>
      <c r="B186" s="301" t="s">
        <v>92</v>
      </c>
      <c r="C186" s="261" t="s">
        <v>4815</v>
      </c>
      <c r="D186" s="407" t="str">
        <f>IF($B186="","",VLOOKUP($C186,'CPOS 176'!$A$17:$AC$10838,3,0))</f>
        <v>Disjuntor termomagnético, tripolar 220/380 V, corrente de 10 A até 50 A</v>
      </c>
      <c r="E186" s="408" t="str">
        <f>IF($B186="","",VLOOKUP($C186,'CPOS 176'!$A$1:$AC$10838,4,0))</f>
        <v>un</v>
      </c>
      <c r="F186" s="425">
        <f>$F$189*2</f>
        <v>40</v>
      </c>
      <c r="G186" s="409">
        <f>IF($B186="","",VLOOKUP($C186,'CPOS 176'!$A$17:$AC$10840,7,0))</f>
        <v>118.51</v>
      </c>
      <c r="H186" s="410">
        <f t="shared" si="29"/>
        <v>4740.3999999999996</v>
      </c>
      <c r="I186" s="349" t="s">
        <v>7220</v>
      </c>
      <c r="J186" s="278"/>
      <c r="K186" s="278">
        <f t="shared" si="26"/>
        <v>5925.5</v>
      </c>
    </row>
    <row r="187" spans="1:11" ht="27" customHeight="1" x14ac:dyDescent="0.2">
      <c r="A187" s="299" t="s">
        <v>8190</v>
      </c>
      <c r="B187" s="301" t="s">
        <v>92</v>
      </c>
      <c r="C187" s="261" t="s">
        <v>5648</v>
      </c>
      <c r="D187" s="407" t="str">
        <f>IF($B187="","",VLOOKUP($C187,'CPOS 176'!$A$17:$AC$10838,3,0))</f>
        <v>Haste de aterramento de 5/8'' x 2,4 m</v>
      </c>
      <c r="E187" s="408" t="str">
        <f>IF($B187="","",VLOOKUP($C187,'CPOS 176'!$A$1:$AC$10838,4,0))</f>
        <v>un</v>
      </c>
      <c r="F187" s="425">
        <f>F174+F175</f>
        <v>54</v>
      </c>
      <c r="G187" s="409">
        <f>IF($B187="","",VLOOKUP($C187,'CPOS 176'!$A$17:$AC$10840,7,0))</f>
        <v>87.62</v>
      </c>
      <c r="H187" s="410">
        <f t="shared" si="29"/>
        <v>4731.4799999999996</v>
      </c>
      <c r="I187" s="349" t="s">
        <v>7220</v>
      </c>
      <c r="J187" s="278"/>
      <c r="K187" s="278">
        <f t="shared" si="26"/>
        <v>5914.3499999999995</v>
      </c>
    </row>
    <row r="188" spans="1:11" ht="27" customHeight="1" x14ac:dyDescent="0.2">
      <c r="A188" s="299" t="s">
        <v>8191</v>
      </c>
      <c r="B188" s="284" t="s">
        <v>92</v>
      </c>
      <c r="C188" s="261" t="s">
        <v>5641</v>
      </c>
      <c r="D188" s="407" t="str">
        <f>IF($B188="","",VLOOKUP($C188,'CPOS 176'!$A$17:$AC$10838,3,0))</f>
        <v>Conector cabo/haste de 3/4´</v>
      </c>
      <c r="E188" s="408" t="str">
        <f>IF($B188="","",VLOOKUP($C188,'CPOS 176'!$A$1:$AC$10838,4,0))</f>
        <v>un</v>
      </c>
      <c r="F188" s="425">
        <f>F187</f>
        <v>54</v>
      </c>
      <c r="G188" s="409">
        <f>IF($B188="","",VLOOKUP($C188,'CPOS 176'!$A$17:$AC$10840,7,0))</f>
        <v>16.53</v>
      </c>
      <c r="H188" s="410">
        <f t="shared" si="29"/>
        <v>892.62</v>
      </c>
      <c r="I188" s="349" t="s">
        <v>7220</v>
      </c>
      <c r="J188" s="278"/>
      <c r="K188" s="278">
        <f t="shared" si="26"/>
        <v>1115.7750000000001</v>
      </c>
    </row>
    <row r="189" spans="1:11" ht="25.5" x14ac:dyDescent="0.2">
      <c r="A189" s="299" t="s">
        <v>8192</v>
      </c>
      <c r="B189" s="453" t="s">
        <v>8016</v>
      </c>
      <c r="C189" s="261" t="s">
        <v>2665</v>
      </c>
      <c r="D189" s="407" t="str">
        <f>COMPOSIÇÕES!E19</f>
        <v>Caixa de inspeção em alvenaria 40x40x40cm em bloco de concreto com tampa</v>
      </c>
      <c r="E189" s="408" t="s">
        <v>8017</v>
      </c>
      <c r="F189" s="425">
        <v>20</v>
      </c>
      <c r="G189" s="454">
        <f>COMPOSIÇÕES!I28</f>
        <v>77.570000000000007</v>
      </c>
      <c r="H189" s="410">
        <f t="shared" si="29"/>
        <v>1551.4</v>
      </c>
      <c r="I189" s="349" t="s">
        <v>7220</v>
      </c>
      <c r="J189" s="278"/>
      <c r="K189" s="278">
        <f t="shared" si="26"/>
        <v>1939.25</v>
      </c>
    </row>
    <row r="190" spans="1:11" ht="27" customHeight="1" x14ac:dyDescent="0.2">
      <c r="A190" s="299" t="s">
        <v>8193</v>
      </c>
      <c r="B190" s="453" t="s">
        <v>8016</v>
      </c>
      <c r="C190" s="261" t="s">
        <v>2822</v>
      </c>
      <c r="D190" s="407" t="str">
        <f>COMPOSIÇÕES!E30</f>
        <v>Caixa de inspeção em alvenaria 30x30x30cm em bloco de concreto com tampa</v>
      </c>
      <c r="E190" s="408" t="s">
        <v>8017</v>
      </c>
      <c r="F190" s="425">
        <v>54</v>
      </c>
      <c r="G190" s="454">
        <f>COMPOSIÇÕES!I39</f>
        <v>48.410000000000004</v>
      </c>
      <c r="H190" s="410">
        <f t="shared" si="29"/>
        <v>2614.14</v>
      </c>
      <c r="I190" s="349" t="s">
        <v>7220</v>
      </c>
      <c r="J190" s="278"/>
      <c r="K190" s="278">
        <f t="shared" si="26"/>
        <v>3267.6749999999997</v>
      </c>
    </row>
    <row r="191" spans="1:11" ht="27" customHeight="1" x14ac:dyDescent="0.2">
      <c r="A191" s="299" t="s">
        <v>8194</v>
      </c>
      <c r="B191" s="453" t="s">
        <v>8016</v>
      </c>
      <c r="C191" s="261" t="s">
        <v>2872</v>
      </c>
      <c r="D191" s="407" t="str">
        <f>COMPOSIÇÕES!E42</f>
        <v>Padrão de Entrada de Energia - Categoria C3 CPFL</v>
      </c>
      <c r="E191" s="408" t="s">
        <v>8017</v>
      </c>
      <c r="F191" s="425">
        <v>4</v>
      </c>
      <c r="G191" s="454">
        <f>COMPOSIÇÕES!I54</f>
        <v>2938.7300000000005</v>
      </c>
      <c r="H191" s="410">
        <f t="shared" si="29"/>
        <v>11754.92</v>
      </c>
      <c r="I191" s="349" t="s">
        <v>7220</v>
      </c>
      <c r="J191" s="278"/>
      <c r="K191" s="278">
        <f t="shared" si="26"/>
        <v>14693.65</v>
      </c>
    </row>
    <row r="192" spans="1:11" ht="27" customHeight="1" x14ac:dyDescent="0.2">
      <c r="A192" s="299" t="s">
        <v>8195</v>
      </c>
      <c r="B192" s="453" t="s">
        <v>8016</v>
      </c>
      <c r="C192" s="261" t="s">
        <v>2928</v>
      </c>
      <c r="D192" s="407" t="str">
        <f>COMPOSIÇÕES!E57</f>
        <v>Padrão de Entrada de Energia - Categoria B1 CPFL</v>
      </c>
      <c r="E192" s="408" t="s">
        <v>8017</v>
      </c>
      <c r="F192" s="425">
        <v>2</v>
      </c>
      <c r="G192" s="454">
        <f>COMPOSIÇÕES!I69</f>
        <v>2401.6000000000004</v>
      </c>
      <c r="H192" s="410">
        <f t="shared" si="29"/>
        <v>4803.2</v>
      </c>
      <c r="I192" s="349" t="s">
        <v>7220</v>
      </c>
      <c r="J192" s="278"/>
      <c r="K192" s="278">
        <f t="shared" si="26"/>
        <v>6004</v>
      </c>
    </row>
    <row r="193" spans="1:11" ht="27" customHeight="1" x14ac:dyDescent="0.2">
      <c r="A193" s="299" t="s">
        <v>8196</v>
      </c>
      <c r="B193" s="453" t="s">
        <v>8016</v>
      </c>
      <c r="C193" s="261" t="s">
        <v>3123</v>
      </c>
      <c r="D193" s="407" t="str">
        <f>COMPOSIÇÕES!E72</f>
        <v>Quadro de distribuição</v>
      </c>
      <c r="E193" s="408" t="s">
        <v>8017</v>
      </c>
      <c r="F193" s="425">
        <v>8</v>
      </c>
      <c r="G193" s="454">
        <f>COMPOSIÇÕES!I86</f>
        <v>732.08999999999992</v>
      </c>
      <c r="H193" s="410">
        <f t="shared" si="29"/>
        <v>5856.72</v>
      </c>
      <c r="I193" s="349" t="s">
        <v>7220</v>
      </c>
      <c r="J193" s="278"/>
      <c r="K193" s="278">
        <f t="shared" si="26"/>
        <v>7320.9000000000005</v>
      </c>
    </row>
    <row r="194" spans="1:11" ht="12.75" x14ac:dyDescent="0.2">
      <c r="A194" s="299" t="s">
        <v>8197</v>
      </c>
      <c r="B194" s="284" t="s">
        <v>92</v>
      </c>
      <c r="C194" s="261" t="s">
        <v>5419</v>
      </c>
      <c r="D194" s="407" t="str">
        <f>IF($B194="","",VLOOKUP($C194,'CPOS 176'!$A$17:$AC$10838,3,0))</f>
        <v>Relé fotoelétrico 50/60 Hz, 110/220 V, 1200 VA, completo</v>
      </c>
      <c r="E194" s="408" t="str">
        <f>IF($B194="","",VLOOKUP($C194,'CPOS 176'!$A$1:$AC$10838,4,0))</f>
        <v>un</v>
      </c>
      <c r="F194" s="425">
        <f>F193*2</f>
        <v>16</v>
      </c>
      <c r="G194" s="409">
        <f>IF($B194="","",VLOOKUP($C194,'CPOS 176'!$A$17:$AC$10840,7,0))</f>
        <v>66.790000000000006</v>
      </c>
      <c r="H194" s="410">
        <f t="shared" si="29"/>
        <v>1068.6400000000001</v>
      </c>
      <c r="I194" s="349" t="s">
        <v>7220</v>
      </c>
      <c r="J194" s="278"/>
      <c r="K194" s="278">
        <f t="shared" si="26"/>
        <v>1335.8000000000002</v>
      </c>
    </row>
    <row r="195" spans="1:11" s="278" customFormat="1" ht="13.5" thickBot="1" x14ac:dyDescent="0.25">
      <c r="A195" s="139"/>
      <c r="B195" s="140"/>
      <c r="C195" s="262"/>
      <c r="D195" s="141" t="s">
        <v>7217</v>
      </c>
      <c r="E195" s="140"/>
      <c r="F195" s="145"/>
      <c r="G195" s="140"/>
      <c r="H195" s="142">
        <f>SUBTOTAL(9,H8:H194)</f>
        <v>1187428.6999999995</v>
      </c>
      <c r="I195" s="347"/>
      <c r="J195" s="303"/>
      <c r="K195" s="472">
        <f>SUBTOTAL(9,K8:K194)</f>
        <v>1484285.8749999995</v>
      </c>
    </row>
    <row r="196" spans="1:11" s="278" customFormat="1" ht="13.5" thickBot="1" x14ac:dyDescent="0.25">
      <c r="A196" s="120"/>
      <c r="B196" s="115"/>
      <c r="C196" s="115"/>
      <c r="D196" s="114" t="s">
        <v>7219</v>
      </c>
      <c r="E196" s="115"/>
      <c r="F196" s="146"/>
      <c r="G196" s="115"/>
      <c r="H196" s="121">
        <f>H195*25%</f>
        <v>296857.17499999987</v>
      </c>
      <c r="I196" s="348"/>
    </row>
    <row r="197" spans="1:11" s="278" customFormat="1" ht="13.5" thickBot="1" x14ac:dyDescent="0.25">
      <c r="A197" s="116"/>
      <c r="B197" s="117"/>
      <c r="C197" s="117"/>
      <c r="D197" s="118" t="s">
        <v>7218</v>
      </c>
      <c r="E197" s="117"/>
      <c r="F197" s="147"/>
      <c r="G197" s="117"/>
      <c r="H197" s="119">
        <f>H195+H196</f>
        <v>1484285.8749999993</v>
      </c>
      <c r="I197" s="348"/>
    </row>
    <row r="198" spans="1:11" s="278" customFormat="1" ht="12.75" x14ac:dyDescent="0.2">
      <c r="A198" s="263"/>
      <c r="B198" s="263"/>
      <c r="C198" s="304"/>
      <c r="D198" s="305"/>
      <c r="E198" s="263"/>
      <c r="F198" s="306"/>
      <c r="G198" s="307"/>
      <c r="H198" s="308"/>
      <c r="I198" s="348">
        <f>H197-1400000</f>
        <v>84285.874999999302</v>
      </c>
      <c r="J198" s="278" t="s">
        <v>8529</v>
      </c>
    </row>
    <row r="199" spans="1:11" s="278" customFormat="1" ht="15.75" x14ac:dyDescent="0.25">
      <c r="A199" s="263"/>
      <c r="B199" s="498" t="s">
        <v>8603</v>
      </c>
      <c r="C199" s="499"/>
      <c r="D199" s="500"/>
      <c r="E199" s="263"/>
      <c r="F199" s="306"/>
      <c r="G199" s="307"/>
      <c r="H199" s="308"/>
      <c r="I199" s="348"/>
    </row>
    <row r="200" spans="1:11" ht="12.75" customHeight="1" x14ac:dyDescent="0.2">
      <c r="A200" s="263"/>
      <c r="B200" s="42"/>
      <c r="C200" s="499"/>
      <c r="D200" s="500"/>
      <c r="E200" s="263"/>
      <c r="F200" s="306"/>
      <c r="G200" s="307"/>
      <c r="H200" s="308"/>
      <c r="J200" s="263"/>
      <c r="K200" s="263"/>
    </row>
    <row r="201" spans="1:11" ht="12.75" customHeight="1" x14ac:dyDescent="0.2">
      <c r="A201" s="263"/>
      <c r="B201" s="42"/>
      <c r="C201" s="499"/>
      <c r="D201" s="500"/>
      <c r="E201" s="263"/>
      <c r="F201" s="306"/>
      <c r="G201" s="307"/>
      <c r="H201" s="308"/>
      <c r="J201" s="263"/>
      <c r="K201" s="263"/>
    </row>
    <row r="202" spans="1:11" ht="12.75" customHeight="1" x14ac:dyDescent="0.2">
      <c r="A202" s="263"/>
      <c r="B202" s="42"/>
      <c r="C202" s="499"/>
      <c r="D202" s="500"/>
      <c r="E202" s="263"/>
      <c r="F202" s="306"/>
      <c r="G202" s="307"/>
      <c r="H202" s="308"/>
      <c r="J202" s="263"/>
      <c r="K202" s="263"/>
    </row>
    <row r="203" spans="1:11" ht="12.75" customHeight="1" x14ac:dyDescent="0.2">
      <c r="A203" s="263"/>
      <c r="B203" s="42"/>
      <c r="C203" s="499"/>
      <c r="D203" s="500"/>
      <c r="E203" s="263"/>
      <c r="F203" s="306"/>
      <c r="G203" s="307"/>
      <c r="H203" s="308"/>
      <c r="J203" s="263"/>
      <c r="K203" s="263"/>
    </row>
    <row r="204" spans="1:11" ht="12.75" customHeight="1" x14ac:dyDescent="0.2">
      <c r="A204" s="263"/>
      <c r="B204" s="42"/>
      <c r="C204" s="499"/>
      <c r="D204" s="500"/>
      <c r="E204" s="263"/>
      <c r="F204" s="306"/>
      <c r="G204" s="307"/>
      <c r="H204" s="308"/>
      <c r="J204" s="263"/>
      <c r="K204" s="263"/>
    </row>
    <row r="205" spans="1:11" ht="12.75" customHeight="1" x14ac:dyDescent="0.2">
      <c r="A205" s="263"/>
      <c r="B205" s="42"/>
      <c r="C205" s="499"/>
      <c r="D205" s="500"/>
      <c r="E205" s="263"/>
      <c r="F205" s="306"/>
      <c r="G205" s="307"/>
      <c r="H205" s="308"/>
      <c r="I205" s="282"/>
      <c r="J205" s="263"/>
      <c r="K205" s="263"/>
    </row>
    <row r="206" spans="1:11" ht="12.75" customHeight="1" x14ac:dyDescent="0.2">
      <c r="A206" s="263"/>
      <c r="B206" s="42"/>
      <c r="C206" s="499"/>
      <c r="D206" s="500"/>
      <c r="E206" s="263"/>
      <c r="F206" s="306"/>
      <c r="G206" s="307"/>
      <c r="H206" s="308"/>
      <c r="J206" s="263"/>
      <c r="K206" s="263"/>
    </row>
    <row r="207" spans="1:11" ht="12.75" customHeight="1" x14ac:dyDescent="0.2">
      <c r="A207" s="263"/>
      <c r="B207" s="501" t="s">
        <v>7222</v>
      </c>
      <c r="C207" s="499"/>
      <c r="D207" s="500"/>
      <c r="E207" s="263"/>
      <c r="F207" s="306"/>
      <c r="G207" s="307"/>
      <c r="H207" s="308"/>
      <c r="J207" s="263"/>
      <c r="K207" s="263"/>
    </row>
    <row r="208" spans="1:11" ht="12.75" customHeight="1" x14ac:dyDescent="0.2">
      <c r="A208" s="263"/>
      <c r="B208" s="502" t="s">
        <v>8601</v>
      </c>
      <c r="C208" s="499"/>
      <c r="D208" s="500"/>
      <c r="E208" s="263"/>
      <c r="F208" s="306"/>
      <c r="G208" s="307"/>
      <c r="H208" s="308"/>
      <c r="J208" s="263"/>
      <c r="K208" s="263"/>
    </row>
    <row r="209" spans="1:11" ht="12.75" customHeight="1" x14ac:dyDescent="0.2">
      <c r="A209" s="263"/>
      <c r="B209" s="503" t="s">
        <v>8602</v>
      </c>
      <c r="C209" s="499"/>
      <c r="D209" s="500"/>
      <c r="E209" s="263"/>
      <c r="F209" s="306"/>
      <c r="G209" s="307"/>
      <c r="H209" s="308"/>
      <c r="J209" s="263"/>
      <c r="K209" s="263"/>
    </row>
    <row r="210" spans="1:11" ht="12.75" customHeight="1" x14ac:dyDescent="0.2">
      <c r="A210" s="263"/>
      <c r="B210" s="503" t="s">
        <v>8604</v>
      </c>
      <c r="C210" s="499"/>
      <c r="D210" s="500"/>
      <c r="E210" s="263"/>
      <c r="F210" s="306"/>
      <c r="G210" s="307"/>
      <c r="H210" s="308"/>
      <c r="J210" s="263"/>
      <c r="K210" s="263"/>
    </row>
    <row r="211" spans="1:11" ht="12.75" customHeight="1" x14ac:dyDescent="0.2">
      <c r="A211" s="263"/>
      <c r="B211" s="263"/>
      <c r="C211" s="304"/>
      <c r="D211" s="305"/>
      <c r="E211" s="263"/>
      <c r="F211" s="306"/>
      <c r="G211" s="307"/>
      <c r="H211" s="308"/>
      <c r="J211" s="263"/>
      <c r="K211" s="263"/>
    </row>
    <row r="212" spans="1:11" ht="12.75" customHeight="1" x14ac:dyDescent="0.2">
      <c r="A212" s="263"/>
      <c r="B212" s="263"/>
      <c r="C212" s="304"/>
      <c r="D212" s="305"/>
      <c r="E212" s="263"/>
      <c r="F212" s="306"/>
      <c r="G212" s="307"/>
      <c r="H212" s="308"/>
      <c r="J212" s="263"/>
      <c r="K212" s="263"/>
    </row>
    <row r="213" spans="1:11" ht="12.75" customHeight="1" x14ac:dyDescent="0.2">
      <c r="A213" s="263"/>
      <c r="B213" s="263"/>
      <c r="C213" s="304"/>
      <c r="D213" s="305"/>
      <c r="E213" s="263"/>
      <c r="F213" s="306"/>
      <c r="G213" s="307"/>
      <c r="H213" s="308"/>
      <c r="J213" s="263"/>
      <c r="K213" s="263"/>
    </row>
    <row r="214" spans="1:11" ht="12.75" customHeight="1" x14ac:dyDescent="0.2">
      <c r="A214" s="263"/>
      <c r="B214" s="263"/>
      <c r="C214" s="304"/>
      <c r="D214" s="305"/>
      <c r="E214" s="263"/>
      <c r="F214" s="306"/>
      <c r="G214" s="307"/>
      <c r="H214" s="308"/>
      <c r="J214" s="263"/>
      <c r="K214" s="263"/>
    </row>
    <row r="215" spans="1:11" ht="12.75" customHeight="1" x14ac:dyDescent="0.2">
      <c r="A215" s="263"/>
      <c r="B215" s="263"/>
      <c r="C215" s="304"/>
      <c r="D215" s="305"/>
      <c r="E215" s="263"/>
      <c r="F215" s="306"/>
      <c r="G215" s="307"/>
      <c r="H215" s="308"/>
      <c r="J215" s="263"/>
      <c r="K215" s="263"/>
    </row>
    <row r="216" spans="1:11" ht="12.75" customHeight="1" x14ac:dyDescent="0.2">
      <c r="A216" s="263"/>
      <c r="B216" s="263"/>
      <c r="C216" s="304"/>
      <c r="D216" s="305"/>
      <c r="E216" s="263"/>
      <c r="F216" s="306"/>
      <c r="G216" s="307"/>
      <c r="H216" s="308"/>
      <c r="J216" s="263"/>
      <c r="K216" s="263"/>
    </row>
    <row r="217" spans="1:11" ht="12.75" customHeight="1" x14ac:dyDescent="0.2">
      <c r="A217" s="263"/>
      <c r="B217" s="263"/>
      <c r="C217" s="304"/>
      <c r="D217" s="305"/>
      <c r="E217" s="263"/>
      <c r="F217" s="306"/>
      <c r="G217" s="307"/>
      <c r="H217" s="308"/>
      <c r="J217" s="263"/>
      <c r="K217" s="263"/>
    </row>
    <row r="218" spans="1:11" ht="12.75" customHeight="1" x14ac:dyDescent="0.2">
      <c r="A218" s="263"/>
      <c r="B218" s="263"/>
      <c r="C218" s="304"/>
      <c r="D218" s="305"/>
      <c r="E218" s="263"/>
      <c r="F218" s="306"/>
      <c r="G218" s="307"/>
      <c r="H218" s="308"/>
      <c r="J218" s="263"/>
      <c r="K218" s="263"/>
    </row>
    <row r="219" spans="1:11" ht="12.75" customHeight="1" x14ac:dyDescent="0.2">
      <c r="A219" s="263"/>
      <c r="B219" s="263"/>
      <c r="C219" s="304"/>
      <c r="D219" s="305"/>
      <c r="E219" s="263"/>
      <c r="F219" s="306"/>
      <c r="G219" s="307"/>
      <c r="H219" s="308"/>
      <c r="J219" s="263"/>
      <c r="K219" s="263"/>
    </row>
    <row r="220" spans="1:11" ht="12.75" customHeight="1" x14ac:dyDescent="0.2">
      <c r="A220" s="263"/>
      <c r="B220" s="263"/>
      <c r="C220" s="304"/>
      <c r="D220" s="305"/>
      <c r="E220" s="263"/>
      <c r="F220" s="306"/>
      <c r="G220" s="307"/>
      <c r="H220" s="308"/>
      <c r="J220" s="263"/>
      <c r="K220" s="263"/>
    </row>
    <row r="221" spans="1:11" ht="12.75" customHeight="1" x14ac:dyDescent="0.2">
      <c r="A221" s="263"/>
      <c r="B221" s="263"/>
      <c r="C221" s="304"/>
      <c r="D221" s="305"/>
      <c r="E221" s="263"/>
      <c r="F221" s="306"/>
      <c r="G221" s="307"/>
      <c r="H221" s="308"/>
      <c r="J221" s="263"/>
      <c r="K221" s="263"/>
    </row>
    <row r="222" spans="1:11" ht="12.75" customHeight="1" x14ac:dyDescent="0.2">
      <c r="A222" s="263"/>
      <c r="B222" s="263"/>
      <c r="C222" s="304"/>
      <c r="D222" s="305"/>
      <c r="E222" s="263"/>
      <c r="F222" s="306"/>
      <c r="G222" s="307"/>
      <c r="H222" s="308"/>
      <c r="J222" s="263"/>
      <c r="K222" s="263"/>
    </row>
    <row r="223" spans="1:11" ht="12.75" customHeight="1" x14ac:dyDescent="0.2">
      <c r="A223" s="263"/>
      <c r="B223" s="263"/>
      <c r="C223" s="304"/>
      <c r="D223" s="305"/>
      <c r="E223" s="263"/>
      <c r="F223" s="306"/>
      <c r="G223" s="307"/>
      <c r="H223" s="308"/>
      <c r="J223" s="263"/>
      <c r="K223" s="263"/>
    </row>
    <row r="224" spans="1:11" ht="12.75" customHeight="1" x14ac:dyDescent="0.2">
      <c r="A224" s="263"/>
      <c r="B224" s="263"/>
      <c r="C224" s="304"/>
      <c r="D224" s="305"/>
      <c r="E224" s="263"/>
      <c r="F224" s="306"/>
      <c r="G224" s="307"/>
      <c r="H224" s="308"/>
      <c r="J224" s="263"/>
      <c r="K224" s="263"/>
    </row>
    <row r="225" spans="1:11" ht="12.75" customHeight="1" x14ac:dyDescent="0.2">
      <c r="A225" s="263"/>
      <c r="B225" s="263"/>
      <c r="C225" s="304"/>
      <c r="D225" s="305"/>
      <c r="E225" s="263"/>
      <c r="F225" s="306"/>
      <c r="G225" s="307"/>
      <c r="H225" s="308"/>
      <c r="J225" s="263"/>
      <c r="K225" s="263"/>
    </row>
    <row r="226" spans="1:11" ht="12.75" customHeight="1" x14ac:dyDescent="0.2">
      <c r="A226" s="263"/>
      <c r="B226" s="263"/>
      <c r="C226" s="304"/>
      <c r="D226" s="305"/>
      <c r="E226" s="263"/>
      <c r="F226" s="306"/>
      <c r="G226" s="307"/>
      <c r="H226" s="308"/>
      <c r="J226" s="263"/>
      <c r="K226" s="263"/>
    </row>
    <row r="227" spans="1:11" ht="12.75" customHeight="1" x14ac:dyDescent="0.2">
      <c r="A227" s="263"/>
      <c r="B227" s="263"/>
      <c r="C227" s="304"/>
      <c r="D227" s="305"/>
      <c r="E227" s="263"/>
      <c r="F227" s="306"/>
      <c r="G227" s="307"/>
      <c r="H227" s="308"/>
      <c r="J227" s="263"/>
      <c r="K227" s="263"/>
    </row>
    <row r="228" spans="1:11" ht="12.75" customHeight="1" x14ac:dyDescent="0.2">
      <c r="A228" s="263"/>
      <c r="B228" s="263"/>
      <c r="C228" s="304"/>
      <c r="D228" s="305"/>
      <c r="E228" s="263"/>
      <c r="F228" s="306"/>
      <c r="G228" s="307"/>
      <c r="H228" s="308"/>
      <c r="J228" s="263"/>
      <c r="K228" s="263"/>
    </row>
    <row r="229" spans="1:11" ht="12.75" customHeight="1" x14ac:dyDescent="0.2">
      <c r="A229" s="263"/>
      <c r="B229" s="263"/>
      <c r="C229" s="304"/>
      <c r="D229" s="305"/>
      <c r="E229" s="263"/>
      <c r="F229" s="306"/>
      <c r="G229" s="307"/>
      <c r="H229" s="308"/>
      <c r="J229" s="263"/>
      <c r="K229" s="263"/>
    </row>
    <row r="230" spans="1:11" ht="12.75" customHeight="1" x14ac:dyDescent="0.2">
      <c r="A230" s="263"/>
      <c r="B230" s="263"/>
      <c r="C230" s="304"/>
      <c r="D230" s="305"/>
      <c r="E230" s="263"/>
      <c r="F230" s="306"/>
      <c r="G230" s="307"/>
      <c r="H230" s="308"/>
      <c r="J230" s="263"/>
      <c r="K230" s="263"/>
    </row>
    <row r="231" spans="1:11" ht="12.75" customHeight="1" x14ac:dyDescent="0.2">
      <c r="A231" s="263"/>
      <c r="B231" s="263"/>
      <c r="C231" s="304"/>
      <c r="D231" s="305"/>
      <c r="E231" s="263"/>
      <c r="F231" s="306"/>
      <c r="G231" s="307"/>
      <c r="H231" s="308"/>
      <c r="J231" s="263"/>
      <c r="K231" s="263"/>
    </row>
    <row r="232" spans="1:11" ht="12.75" customHeight="1" x14ac:dyDescent="0.2">
      <c r="A232" s="263"/>
      <c r="B232" s="263"/>
      <c r="C232" s="304"/>
      <c r="D232" s="305"/>
      <c r="E232" s="263"/>
      <c r="F232" s="306"/>
      <c r="G232" s="307"/>
      <c r="H232" s="308"/>
      <c r="J232" s="263"/>
      <c r="K232" s="263"/>
    </row>
    <row r="233" spans="1:11" ht="12.75" customHeight="1" x14ac:dyDescent="0.2">
      <c r="A233" s="263"/>
      <c r="B233" s="263"/>
      <c r="C233" s="304"/>
      <c r="D233" s="305"/>
      <c r="E233" s="263"/>
      <c r="F233" s="306"/>
      <c r="G233" s="307"/>
      <c r="H233" s="308"/>
      <c r="J233" s="263"/>
      <c r="K233" s="263"/>
    </row>
    <row r="234" spans="1:11" ht="12.75" customHeight="1" x14ac:dyDescent="0.2">
      <c r="A234" s="263"/>
      <c r="B234" s="263"/>
      <c r="C234" s="304"/>
      <c r="D234" s="305"/>
      <c r="E234" s="263"/>
      <c r="F234" s="306"/>
      <c r="G234" s="307"/>
      <c r="H234" s="308"/>
      <c r="J234" s="263"/>
      <c r="K234" s="263"/>
    </row>
    <row r="235" spans="1:11" ht="12.75" customHeight="1" x14ac:dyDescent="0.2">
      <c r="A235" s="263"/>
      <c r="B235" s="263"/>
      <c r="C235" s="304"/>
      <c r="D235" s="305"/>
      <c r="E235" s="263"/>
      <c r="F235" s="306"/>
      <c r="G235" s="307"/>
      <c r="H235" s="308"/>
      <c r="J235" s="263"/>
      <c r="K235" s="263"/>
    </row>
    <row r="236" spans="1:11" ht="12.75" customHeight="1" x14ac:dyDescent="0.2">
      <c r="A236" s="263"/>
      <c r="B236" s="263"/>
      <c r="C236" s="304"/>
      <c r="D236" s="305"/>
      <c r="E236" s="263"/>
      <c r="F236" s="306"/>
      <c r="G236" s="307"/>
      <c r="H236" s="308"/>
      <c r="J236" s="263"/>
      <c r="K236" s="263"/>
    </row>
    <row r="237" spans="1:11" ht="12.75" customHeight="1" x14ac:dyDescent="0.2">
      <c r="A237" s="263"/>
      <c r="B237" s="263"/>
      <c r="C237" s="304"/>
      <c r="D237" s="305"/>
      <c r="E237" s="263"/>
      <c r="F237" s="306"/>
      <c r="G237" s="307"/>
      <c r="H237" s="308"/>
      <c r="J237" s="263"/>
      <c r="K237" s="263"/>
    </row>
    <row r="238" spans="1:11" ht="12.75" customHeight="1" x14ac:dyDescent="0.2">
      <c r="A238" s="263"/>
      <c r="B238" s="263"/>
      <c r="C238" s="304"/>
      <c r="D238" s="305"/>
      <c r="E238" s="263"/>
      <c r="F238" s="306"/>
      <c r="G238" s="307"/>
      <c r="H238" s="308"/>
      <c r="J238" s="263"/>
      <c r="K238" s="263"/>
    </row>
    <row r="239" spans="1:11" ht="12.75" customHeight="1" x14ac:dyDescent="0.2">
      <c r="A239" s="263"/>
      <c r="B239" s="263"/>
      <c r="C239" s="304"/>
      <c r="D239" s="305"/>
      <c r="E239" s="263"/>
      <c r="F239" s="306"/>
      <c r="G239" s="307"/>
      <c r="H239" s="308"/>
      <c r="J239" s="263"/>
      <c r="K239" s="263"/>
    </row>
    <row r="240" spans="1:11" ht="12.75" customHeight="1" x14ac:dyDescent="0.2">
      <c r="A240" s="263"/>
      <c r="B240" s="263"/>
      <c r="C240" s="304"/>
      <c r="D240" s="305"/>
      <c r="E240" s="263"/>
      <c r="F240" s="306"/>
      <c r="G240" s="307"/>
      <c r="H240" s="308"/>
      <c r="J240" s="263"/>
      <c r="K240" s="263"/>
    </row>
    <row r="241" spans="1:11" ht="12.75" customHeight="1" x14ac:dyDescent="0.2">
      <c r="A241" s="263"/>
      <c r="B241" s="263"/>
      <c r="C241" s="304"/>
      <c r="D241" s="305"/>
      <c r="E241" s="263"/>
      <c r="F241" s="306"/>
      <c r="G241" s="307"/>
      <c r="H241" s="308"/>
      <c r="J241" s="263"/>
      <c r="K241" s="263"/>
    </row>
    <row r="242" spans="1:11" ht="12.75" customHeight="1" x14ac:dyDescent="0.2">
      <c r="A242" s="263"/>
      <c r="B242" s="263"/>
      <c r="C242" s="304"/>
      <c r="D242" s="305"/>
      <c r="E242" s="263"/>
      <c r="F242" s="306"/>
      <c r="G242" s="307"/>
      <c r="H242" s="308"/>
      <c r="J242" s="263"/>
      <c r="K242" s="263"/>
    </row>
    <row r="243" spans="1:11" ht="12.75" customHeight="1" x14ac:dyDescent="0.2">
      <c r="A243" s="263"/>
      <c r="B243" s="263"/>
      <c r="C243" s="304"/>
      <c r="D243" s="305"/>
      <c r="E243" s="263"/>
      <c r="F243" s="306"/>
      <c r="G243" s="307"/>
      <c r="H243" s="308"/>
      <c r="J243" s="263"/>
      <c r="K243" s="263"/>
    </row>
    <row r="244" spans="1:11" ht="12.75" customHeight="1" x14ac:dyDescent="0.2">
      <c r="A244" s="263"/>
      <c r="B244" s="263"/>
      <c r="C244" s="304"/>
      <c r="D244" s="305"/>
      <c r="E244" s="263"/>
      <c r="F244" s="306"/>
      <c r="G244" s="307"/>
      <c r="H244" s="308"/>
      <c r="J244" s="263"/>
      <c r="K244" s="263"/>
    </row>
    <row r="245" spans="1:11" ht="12.75" customHeight="1" x14ac:dyDescent="0.2">
      <c r="A245" s="263"/>
      <c r="B245" s="263"/>
      <c r="C245" s="304"/>
      <c r="D245" s="305"/>
      <c r="E245" s="263"/>
      <c r="F245" s="306"/>
      <c r="G245" s="307"/>
      <c r="H245" s="308"/>
      <c r="J245" s="263"/>
      <c r="K245" s="263"/>
    </row>
    <row r="246" spans="1:11" ht="12.75" customHeight="1" x14ac:dyDescent="0.2">
      <c r="A246" s="263"/>
      <c r="B246" s="263"/>
      <c r="C246" s="304"/>
      <c r="D246" s="305"/>
      <c r="E246" s="263"/>
      <c r="F246" s="306"/>
      <c r="G246" s="307"/>
      <c r="H246" s="308"/>
      <c r="J246" s="263"/>
      <c r="K246" s="263"/>
    </row>
    <row r="247" spans="1:11" ht="12.75" customHeight="1" x14ac:dyDescent="0.2">
      <c r="A247" s="263"/>
      <c r="B247" s="263"/>
      <c r="C247" s="304"/>
      <c r="D247" s="305"/>
      <c r="E247" s="263"/>
      <c r="F247" s="306"/>
      <c r="G247" s="307"/>
      <c r="H247" s="308"/>
      <c r="J247" s="263"/>
      <c r="K247" s="263"/>
    </row>
    <row r="248" spans="1:11" ht="12.75" customHeight="1" x14ac:dyDescent="0.2">
      <c r="A248" s="263"/>
      <c r="B248" s="263"/>
      <c r="C248" s="304"/>
      <c r="D248" s="305"/>
      <c r="E248" s="263"/>
      <c r="F248" s="306"/>
      <c r="G248" s="307"/>
      <c r="H248" s="308"/>
      <c r="J248" s="263"/>
      <c r="K248" s="263"/>
    </row>
    <row r="249" spans="1:11" ht="12.75" customHeight="1" x14ac:dyDescent="0.2">
      <c r="A249" s="263"/>
      <c r="B249" s="263"/>
      <c r="C249" s="304"/>
      <c r="D249" s="305"/>
      <c r="E249" s="263"/>
      <c r="F249" s="306"/>
      <c r="G249" s="307"/>
      <c r="H249" s="308"/>
      <c r="J249" s="263"/>
      <c r="K249" s="263"/>
    </row>
    <row r="250" spans="1:11" ht="12.75" customHeight="1" x14ac:dyDescent="0.2">
      <c r="A250" s="263"/>
      <c r="B250" s="263"/>
      <c r="C250" s="304"/>
      <c r="D250" s="305"/>
      <c r="E250" s="263"/>
      <c r="F250" s="306"/>
      <c r="G250" s="307"/>
      <c r="H250" s="308"/>
      <c r="J250" s="263"/>
      <c r="K250" s="263"/>
    </row>
    <row r="251" spans="1:11" ht="12.75" customHeight="1" x14ac:dyDescent="0.2">
      <c r="A251" s="263"/>
      <c r="B251" s="263"/>
      <c r="C251" s="304"/>
      <c r="D251" s="305"/>
      <c r="E251" s="263"/>
      <c r="F251" s="306"/>
      <c r="G251" s="307"/>
      <c r="H251" s="308"/>
      <c r="J251" s="263"/>
      <c r="K251" s="263"/>
    </row>
    <row r="252" spans="1:11" ht="12.75" customHeight="1" x14ac:dyDescent="0.2">
      <c r="A252" s="263"/>
      <c r="B252" s="263"/>
      <c r="C252" s="304"/>
      <c r="D252" s="305"/>
      <c r="E252" s="263"/>
      <c r="F252" s="306"/>
      <c r="G252" s="307"/>
      <c r="H252" s="308"/>
      <c r="J252" s="263"/>
      <c r="K252" s="263"/>
    </row>
    <row r="253" spans="1:11" ht="12.75" customHeight="1" x14ac:dyDescent="0.2">
      <c r="A253" s="263"/>
      <c r="B253" s="263"/>
      <c r="C253" s="304"/>
      <c r="D253" s="305"/>
      <c r="E253" s="263"/>
      <c r="F253" s="306"/>
      <c r="G253" s="307"/>
      <c r="H253" s="308"/>
      <c r="J253" s="263"/>
      <c r="K253" s="263"/>
    </row>
    <row r="254" spans="1:11" ht="12.75" customHeight="1" x14ac:dyDescent="0.2">
      <c r="A254" s="263"/>
      <c r="B254" s="263"/>
      <c r="C254" s="304"/>
      <c r="D254" s="305"/>
      <c r="E254" s="263"/>
      <c r="F254" s="306"/>
      <c r="G254" s="307"/>
      <c r="H254" s="308"/>
      <c r="J254" s="263"/>
      <c r="K254" s="263"/>
    </row>
    <row r="255" spans="1:11" ht="12.75" customHeight="1" x14ac:dyDescent="0.2">
      <c r="A255" s="263"/>
      <c r="B255" s="263"/>
      <c r="C255" s="304"/>
      <c r="D255" s="305"/>
      <c r="E255" s="263"/>
      <c r="F255" s="306"/>
      <c r="G255" s="307"/>
      <c r="H255" s="308"/>
      <c r="J255" s="263"/>
      <c r="K255" s="263"/>
    </row>
    <row r="256" spans="1:11" ht="12.75" customHeight="1" x14ac:dyDescent="0.2">
      <c r="A256" s="263"/>
      <c r="B256" s="263"/>
      <c r="C256" s="304"/>
      <c r="D256" s="305"/>
      <c r="E256" s="263"/>
      <c r="F256" s="306"/>
      <c r="G256" s="307"/>
      <c r="H256" s="308"/>
      <c r="J256" s="263"/>
      <c r="K256" s="263"/>
    </row>
    <row r="257" spans="1:11" ht="12.75" customHeight="1" x14ac:dyDescent="0.2">
      <c r="A257" s="263"/>
      <c r="B257" s="263"/>
      <c r="C257" s="304"/>
      <c r="D257" s="305"/>
      <c r="E257" s="263"/>
      <c r="F257" s="306"/>
      <c r="G257" s="307"/>
      <c r="H257" s="308"/>
      <c r="J257" s="263"/>
      <c r="K257" s="263"/>
    </row>
    <row r="258" spans="1:11" ht="12.75" customHeight="1" x14ac:dyDescent="0.2">
      <c r="A258" s="263"/>
      <c r="B258" s="263"/>
      <c r="C258" s="304"/>
      <c r="D258" s="305"/>
      <c r="E258" s="263"/>
      <c r="F258" s="306"/>
      <c r="G258" s="307"/>
      <c r="H258" s="308"/>
      <c r="J258" s="263"/>
      <c r="K258" s="263"/>
    </row>
    <row r="259" spans="1:11" ht="12.75" customHeight="1" x14ac:dyDescent="0.2">
      <c r="A259" s="263"/>
      <c r="B259" s="263"/>
      <c r="C259" s="304"/>
      <c r="D259" s="305"/>
      <c r="E259" s="263"/>
      <c r="F259" s="306"/>
      <c r="G259" s="307"/>
      <c r="H259" s="308"/>
      <c r="J259" s="263"/>
      <c r="K259" s="263"/>
    </row>
    <row r="260" spans="1:11" ht="12.75" customHeight="1" x14ac:dyDescent="0.2">
      <c r="A260" s="263"/>
      <c r="B260" s="263"/>
      <c r="C260" s="304"/>
      <c r="D260" s="305"/>
      <c r="E260" s="263"/>
      <c r="F260" s="306"/>
      <c r="G260" s="307"/>
      <c r="H260" s="308"/>
      <c r="J260" s="263"/>
      <c r="K260" s="263"/>
    </row>
    <row r="261" spans="1:11" ht="12.75" customHeight="1" x14ac:dyDescent="0.2">
      <c r="A261" s="263"/>
      <c r="B261" s="263"/>
      <c r="C261" s="304"/>
      <c r="D261" s="305"/>
      <c r="E261" s="263"/>
      <c r="F261" s="306"/>
      <c r="G261" s="307"/>
      <c r="H261" s="308"/>
      <c r="J261" s="263"/>
      <c r="K261" s="263"/>
    </row>
    <row r="262" spans="1:11" ht="12.75" customHeight="1" x14ac:dyDescent="0.2">
      <c r="A262" s="263"/>
      <c r="B262" s="263"/>
      <c r="C262" s="304"/>
      <c r="D262" s="305"/>
      <c r="E262" s="263"/>
      <c r="F262" s="306"/>
      <c r="G262" s="307"/>
      <c r="H262" s="308"/>
      <c r="J262" s="263"/>
      <c r="K262" s="263"/>
    </row>
    <row r="263" spans="1:11" ht="12.75" customHeight="1" x14ac:dyDescent="0.2">
      <c r="A263" s="263"/>
      <c r="B263" s="263"/>
      <c r="C263" s="304"/>
      <c r="D263" s="305"/>
      <c r="E263" s="263"/>
      <c r="F263" s="306"/>
      <c r="G263" s="307"/>
      <c r="H263" s="308"/>
      <c r="J263" s="263"/>
      <c r="K263" s="263"/>
    </row>
    <row r="264" spans="1:11" ht="12.75" customHeight="1" x14ac:dyDescent="0.2">
      <c r="A264" s="263"/>
      <c r="B264" s="263"/>
      <c r="C264" s="304"/>
      <c r="D264" s="305"/>
      <c r="E264" s="263"/>
      <c r="F264" s="306"/>
      <c r="G264" s="307"/>
      <c r="H264" s="308"/>
      <c r="J264" s="263"/>
      <c r="K264" s="263"/>
    </row>
    <row r="265" spans="1:11" ht="12.75" customHeight="1" x14ac:dyDescent="0.2">
      <c r="A265" s="263"/>
      <c r="B265" s="263"/>
      <c r="C265" s="304"/>
      <c r="D265" s="305"/>
      <c r="E265" s="263"/>
      <c r="F265" s="306"/>
      <c r="G265" s="307"/>
      <c r="H265" s="308"/>
      <c r="J265" s="263"/>
      <c r="K265" s="263"/>
    </row>
    <row r="266" spans="1:11" ht="12.75" customHeight="1" x14ac:dyDescent="0.2">
      <c r="A266" s="263"/>
      <c r="B266" s="263"/>
      <c r="C266" s="304"/>
      <c r="D266" s="305"/>
      <c r="E266" s="263"/>
      <c r="F266" s="306"/>
      <c r="G266" s="307"/>
      <c r="H266" s="308"/>
      <c r="J266" s="263"/>
      <c r="K266" s="263"/>
    </row>
    <row r="267" spans="1:11" ht="12.75" customHeight="1" x14ac:dyDescent="0.2">
      <c r="A267" s="263"/>
      <c r="B267" s="263"/>
      <c r="C267" s="304"/>
      <c r="D267" s="305"/>
      <c r="E267" s="263"/>
      <c r="F267" s="306"/>
      <c r="G267" s="307"/>
      <c r="H267" s="308"/>
      <c r="J267" s="263"/>
      <c r="K267" s="263"/>
    </row>
    <row r="268" spans="1:11" ht="12.75" customHeight="1" x14ac:dyDescent="0.2">
      <c r="A268" s="263"/>
      <c r="B268" s="263"/>
      <c r="C268" s="304"/>
      <c r="D268" s="305"/>
      <c r="E268" s="263"/>
      <c r="F268" s="306"/>
      <c r="G268" s="307"/>
      <c r="H268" s="308"/>
      <c r="J268" s="263"/>
      <c r="K268" s="263"/>
    </row>
    <row r="269" spans="1:11" ht="12.75" customHeight="1" x14ac:dyDescent="0.2">
      <c r="A269" s="263"/>
      <c r="B269" s="263"/>
      <c r="C269" s="304"/>
      <c r="D269" s="305"/>
      <c r="E269" s="263"/>
      <c r="F269" s="306"/>
      <c r="G269" s="307"/>
      <c r="H269" s="308"/>
      <c r="J269" s="263"/>
      <c r="K269" s="263"/>
    </row>
    <row r="270" spans="1:11" ht="12.75" customHeight="1" x14ac:dyDescent="0.2">
      <c r="A270" s="263"/>
      <c r="B270" s="263"/>
      <c r="C270" s="304"/>
      <c r="D270" s="305"/>
      <c r="E270" s="263"/>
      <c r="F270" s="306"/>
      <c r="G270" s="307"/>
      <c r="H270" s="308"/>
      <c r="J270" s="263"/>
      <c r="K270" s="263"/>
    </row>
    <row r="271" spans="1:11" ht="12.75" customHeight="1" x14ac:dyDescent="0.2">
      <c r="A271" s="263"/>
      <c r="B271" s="263"/>
      <c r="C271" s="304"/>
      <c r="D271" s="305"/>
      <c r="E271" s="263"/>
      <c r="F271" s="306"/>
      <c r="G271" s="307"/>
      <c r="H271" s="308"/>
      <c r="J271" s="263"/>
      <c r="K271" s="263"/>
    </row>
    <row r="272" spans="1:11" ht="12.75" customHeight="1" x14ac:dyDescent="0.2">
      <c r="A272" s="263"/>
      <c r="B272" s="263"/>
      <c r="C272" s="304"/>
      <c r="D272" s="305"/>
      <c r="E272" s="263"/>
      <c r="F272" s="306"/>
      <c r="G272" s="307"/>
      <c r="H272" s="308"/>
      <c r="J272" s="263"/>
      <c r="K272" s="263"/>
    </row>
    <row r="273" spans="1:11" ht="12.75" customHeight="1" x14ac:dyDescent="0.2">
      <c r="A273" s="263"/>
      <c r="B273" s="263"/>
      <c r="C273" s="304"/>
      <c r="D273" s="305"/>
      <c r="E273" s="263"/>
      <c r="F273" s="306"/>
      <c r="G273" s="307"/>
      <c r="H273" s="308"/>
      <c r="J273" s="263"/>
      <c r="K273" s="263"/>
    </row>
    <row r="274" spans="1:11" ht="12.75" customHeight="1" x14ac:dyDescent="0.2">
      <c r="A274" s="263"/>
      <c r="B274" s="263"/>
      <c r="C274" s="304"/>
      <c r="D274" s="305"/>
      <c r="E274" s="263"/>
      <c r="F274" s="306"/>
      <c r="G274" s="307"/>
      <c r="H274" s="308"/>
      <c r="J274" s="263"/>
      <c r="K274" s="263"/>
    </row>
    <row r="275" spans="1:11" ht="12.75" customHeight="1" x14ac:dyDescent="0.2">
      <c r="A275" s="263"/>
      <c r="B275" s="263"/>
      <c r="C275" s="304"/>
      <c r="D275" s="305"/>
      <c r="E275" s="263"/>
      <c r="F275" s="306"/>
      <c r="G275" s="307"/>
      <c r="H275" s="308"/>
      <c r="J275" s="263"/>
      <c r="K275" s="263"/>
    </row>
    <row r="276" spans="1:11" ht="12.75" customHeight="1" x14ac:dyDescent="0.2">
      <c r="A276" s="263"/>
      <c r="B276" s="263"/>
      <c r="C276" s="304"/>
      <c r="D276" s="305"/>
      <c r="E276" s="263"/>
      <c r="F276" s="306"/>
      <c r="G276" s="307"/>
      <c r="H276" s="308"/>
      <c r="J276" s="263"/>
      <c r="K276" s="263"/>
    </row>
    <row r="277" spans="1:11" ht="12.75" customHeight="1" x14ac:dyDescent="0.2">
      <c r="A277" s="263"/>
      <c r="B277" s="263"/>
      <c r="C277" s="304"/>
      <c r="D277" s="305"/>
      <c r="E277" s="263"/>
      <c r="F277" s="306"/>
      <c r="G277" s="307"/>
      <c r="H277" s="308"/>
      <c r="J277" s="263"/>
      <c r="K277" s="263"/>
    </row>
    <row r="278" spans="1:11" ht="12.75" customHeight="1" x14ac:dyDescent="0.2">
      <c r="A278" s="263"/>
      <c r="B278" s="263"/>
      <c r="C278" s="304"/>
      <c r="D278" s="305"/>
      <c r="E278" s="263"/>
      <c r="F278" s="306"/>
      <c r="G278" s="307"/>
      <c r="H278" s="308"/>
      <c r="J278" s="263"/>
      <c r="K278" s="263"/>
    </row>
    <row r="279" spans="1:11" ht="12.75" customHeight="1" x14ac:dyDescent="0.2">
      <c r="A279" s="263"/>
      <c r="B279" s="263"/>
      <c r="C279" s="304"/>
      <c r="D279" s="305"/>
      <c r="E279" s="263"/>
      <c r="F279" s="306"/>
      <c r="G279" s="307"/>
      <c r="H279" s="308"/>
      <c r="J279" s="263"/>
      <c r="K279" s="263"/>
    </row>
    <row r="280" spans="1:11" ht="12.75" customHeight="1" x14ac:dyDescent="0.2">
      <c r="A280" s="263"/>
      <c r="B280" s="263"/>
      <c r="C280" s="304"/>
      <c r="D280" s="305"/>
      <c r="E280" s="263"/>
      <c r="F280" s="306"/>
      <c r="G280" s="307"/>
      <c r="H280" s="308"/>
      <c r="J280" s="263"/>
      <c r="K280" s="263"/>
    </row>
    <row r="281" spans="1:11" ht="12.75" customHeight="1" x14ac:dyDescent="0.2">
      <c r="A281" s="263"/>
      <c r="B281" s="263"/>
      <c r="C281" s="304"/>
      <c r="D281" s="305"/>
      <c r="E281" s="263"/>
      <c r="F281" s="306"/>
      <c r="G281" s="307"/>
      <c r="H281" s="308"/>
      <c r="J281" s="263"/>
      <c r="K281" s="263"/>
    </row>
    <row r="282" spans="1:11" ht="12.75" customHeight="1" x14ac:dyDescent="0.2">
      <c r="A282" s="263"/>
      <c r="B282" s="263"/>
      <c r="C282" s="304"/>
      <c r="D282" s="305"/>
      <c r="E282" s="263"/>
      <c r="F282" s="306"/>
      <c r="G282" s="307"/>
      <c r="H282" s="308"/>
      <c r="J282" s="263"/>
      <c r="K282" s="263"/>
    </row>
    <row r="283" spans="1:11" ht="12.75" customHeight="1" x14ac:dyDescent="0.2">
      <c r="A283" s="263"/>
      <c r="B283" s="263"/>
      <c r="C283" s="304"/>
      <c r="D283" s="305"/>
      <c r="E283" s="263"/>
      <c r="F283" s="306"/>
      <c r="G283" s="307"/>
      <c r="H283" s="308"/>
      <c r="J283" s="263"/>
      <c r="K283" s="263"/>
    </row>
    <row r="284" spans="1:11" ht="12.75" customHeight="1" x14ac:dyDescent="0.2">
      <c r="A284" s="263"/>
      <c r="B284" s="263"/>
      <c r="C284" s="304"/>
      <c r="D284" s="305"/>
      <c r="E284" s="263"/>
      <c r="F284" s="306"/>
      <c r="G284" s="307"/>
      <c r="H284" s="308"/>
      <c r="J284" s="263"/>
      <c r="K284" s="263"/>
    </row>
    <row r="285" spans="1:11" ht="12.75" customHeight="1" x14ac:dyDescent="0.2">
      <c r="A285" s="263"/>
      <c r="B285" s="263"/>
      <c r="C285" s="304"/>
      <c r="D285" s="305"/>
      <c r="E285" s="263"/>
      <c r="F285" s="306"/>
      <c r="G285" s="307"/>
      <c r="H285" s="308"/>
      <c r="J285" s="263"/>
      <c r="K285" s="263"/>
    </row>
    <row r="286" spans="1:11" ht="12.75" customHeight="1" x14ac:dyDescent="0.2">
      <c r="A286" s="263"/>
      <c r="B286" s="263"/>
      <c r="C286" s="304"/>
      <c r="D286" s="305"/>
      <c r="E286" s="263"/>
      <c r="F286" s="306"/>
      <c r="G286" s="307"/>
      <c r="H286" s="308"/>
      <c r="J286" s="263"/>
      <c r="K286" s="263"/>
    </row>
    <row r="287" spans="1:11" ht="12.75" customHeight="1" x14ac:dyDescent="0.2">
      <c r="A287" s="263"/>
      <c r="B287" s="263"/>
      <c r="C287" s="304"/>
      <c r="D287" s="305"/>
      <c r="E287" s="263"/>
      <c r="F287" s="306"/>
      <c r="G287" s="307"/>
      <c r="H287" s="308"/>
      <c r="J287" s="263"/>
      <c r="K287" s="263"/>
    </row>
    <row r="288" spans="1:11" ht="12.75" customHeight="1" x14ac:dyDescent="0.2">
      <c r="A288" s="263"/>
      <c r="B288" s="263"/>
      <c r="C288" s="304"/>
      <c r="D288" s="305"/>
      <c r="E288" s="263"/>
      <c r="F288" s="306"/>
      <c r="G288" s="307"/>
      <c r="H288" s="308"/>
      <c r="J288" s="263"/>
      <c r="K288" s="263"/>
    </row>
    <row r="289" spans="1:11" ht="12.75" customHeight="1" x14ac:dyDescent="0.2">
      <c r="A289" s="263"/>
      <c r="B289" s="263"/>
      <c r="C289" s="304"/>
      <c r="D289" s="305"/>
      <c r="E289" s="263"/>
      <c r="F289" s="306"/>
      <c r="G289" s="307"/>
      <c r="H289" s="308"/>
      <c r="J289" s="263"/>
      <c r="K289" s="263"/>
    </row>
    <row r="290" spans="1:11" ht="12.75" customHeight="1" x14ac:dyDescent="0.2">
      <c r="A290" s="263"/>
      <c r="B290" s="263"/>
      <c r="C290" s="304"/>
      <c r="D290" s="305"/>
      <c r="E290" s="263"/>
      <c r="F290" s="306"/>
      <c r="G290" s="307"/>
      <c r="H290" s="308"/>
      <c r="J290" s="263"/>
      <c r="K290" s="263"/>
    </row>
    <row r="291" spans="1:11" ht="12.75" customHeight="1" x14ac:dyDescent="0.2">
      <c r="A291" s="263"/>
      <c r="B291" s="263"/>
      <c r="C291" s="304"/>
      <c r="D291" s="305"/>
      <c r="E291" s="263"/>
      <c r="F291" s="306"/>
      <c r="G291" s="307"/>
      <c r="H291" s="308"/>
      <c r="J291" s="263"/>
      <c r="K291" s="263"/>
    </row>
    <row r="292" spans="1:11" ht="12.75" customHeight="1" x14ac:dyDescent="0.2">
      <c r="A292" s="263"/>
      <c r="B292" s="263"/>
      <c r="C292" s="304"/>
      <c r="D292" s="305"/>
      <c r="E292" s="263"/>
      <c r="F292" s="306"/>
      <c r="G292" s="307"/>
      <c r="H292" s="308"/>
      <c r="J292" s="263"/>
      <c r="K292" s="263"/>
    </row>
    <row r="293" spans="1:11" ht="12.75" customHeight="1" x14ac:dyDescent="0.2">
      <c r="A293" s="263"/>
      <c r="B293" s="263"/>
      <c r="C293" s="304"/>
      <c r="D293" s="305"/>
      <c r="E293" s="263"/>
      <c r="F293" s="306"/>
      <c r="G293" s="307"/>
      <c r="H293" s="308"/>
      <c r="J293" s="263"/>
      <c r="K293" s="263"/>
    </row>
    <row r="294" spans="1:11" ht="12.75" customHeight="1" x14ac:dyDescent="0.2">
      <c r="A294" s="263"/>
      <c r="B294" s="263"/>
      <c r="C294" s="304"/>
      <c r="D294" s="305"/>
      <c r="E294" s="263"/>
      <c r="F294" s="306"/>
      <c r="G294" s="307"/>
      <c r="H294" s="308"/>
      <c r="J294" s="263"/>
      <c r="K294" s="263"/>
    </row>
    <row r="295" spans="1:11" ht="12.75" customHeight="1" x14ac:dyDescent="0.2">
      <c r="A295" s="263"/>
      <c r="B295" s="263"/>
      <c r="C295" s="304"/>
      <c r="D295" s="305"/>
      <c r="E295" s="263"/>
      <c r="F295" s="306"/>
      <c r="G295" s="307"/>
      <c r="H295" s="308"/>
      <c r="J295" s="263"/>
      <c r="K295" s="263"/>
    </row>
    <row r="296" spans="1:11" ht="12.75" customHeight="1" x14ac:dyDescent="0.2">
      <c r="A296" s="263"/>
      <c r="B296" s="263"/>
      <c r="C296" s="304"/>
      <c r="D296" s="305"/>
      <c r="E296" s="263"/>
      <c r="F296" s="306"/>
      <c r="G296" s="307"/>
      <c r="H296" s="308"/>
      <c r="J296" s="263"/>
      <c r="K296" s="263"/>
    </row>
    <row r="297" spans="1:11" ht="12.75" customHeight="1" x14ac:dyDescent="0.2">
      <c r="A297" s="263"/>
      <c r="B297" s="263"/>
      <c r="C297" s="304"/>
      <c r="D297" s="305"/>
      <c r="E297" s="263"/>
      <c r="F297" s="306"/>
      <c r="G297" s="307"/>
      <c r="H297" s="308"/>
      <c r="J297" s="263"/>
      <c r="K297" s="263"/>
    </row>
    <row r="298" spans="1:11" ht="12.75" customHeight="1" x14ac:dyDescent="0.2">
      <c r="A298" s="263"/>
      <c r="B298" s="263"/>
      <c r="C298" s="304"/>
      <c r="D298" s="305"/>
      <c r="E298" s="263"/>
      <c r="F298" s="306"/>
      <c r="G298" s="307"/>
      <c r="H298" s="308"/>
      <c r="J298" s="263"/>
      <c r="K298" s="263"/>
    </row>
    <row r="299" spans="1:11" ht="12.75" customHeight="1" x14ac:dyDescent="0.2">
      <c r="A299" s="263"/>
      <c r="B299" s="263"/>
      <c r="C299" s="304"/>
      <c r="D299" s="305"/>
      <c r="E299" s="263"/>
      <c r="F299" s="306"/>
      <c r="G299" s="307"/>
      <c r="H299" s="308"/>
      <c r="J299" s="263"/>
      <c r="K299" s="263"/>
    </row>
    <row r="300" spans="1:11" ht="12.75" customHeight="1" x14ac:dyDescent="0.2">
      <c r="A300" s="263"/>
      <c r="B300" s="263"/>
      <c r="C300" s="304"/>
      <c r="D300" s="305"/>
      <c r="E300" s="263"/>
      <c r="F300" s="306"/>
      <c r="G300" s="307"/>
      <c r="H300" s="308"/>
      <c r="J300" s="263"/>
      <c r="K300" s="263"/>
    </row>
    <row r="301" spans="1:11" ht="12.75" customHeight="1" x14ac:dyDescent="0.2">
      <c r="A301" s="263"/>
      <c r="B301" s="263"/>
      <c r="C301" s="304"/>
      <c r="D301" s="305"/>
      <c r="E301" s="263"/>
      <c r="F301" s="306"/>
      <c r="G301" s="307"/>
      <c r="H301" s="308"/>
      <c r="J301" s="263"/>
      <c r="K301" s="263"/>
    </row>
    <row r="302" spans="1:11" ht="12.75" customHeight="1" x14ac:dyDescent="0.2">
      <c r="A302" s="263"/>
      <c r="B302" s="263"/>
      <c r="C302" s="304"/>
      <c r="D302" s="305"/>
      <c r="E302" s="263"/>
      <c r="F302" s="306"/>
      <c r="G302" s="307"/>
      <c r="H302" s="308"/>
      <c r="J302" s="263"/>
      <c r="K302" s="263"/>
    </row>
    <row r="303" spans="1:11" ht="12.75" customHeight="1" x14ac:dyDescent="0.2">
      <c r="A303" s="263"/>
      <c r="B303" s="263"/>
      <c r="C303" s="304"/>
      <c r="D303" s="305"/>
      <c r="E303" s="263"/>
      <c r="F303" s="306"/>
      <c r="G303" s="307"/>
      <c r="H303" s="308"/>
      <c r="J303" s="263"/>
      <c r="K303" s="263"/>
    </row>
    <row r="304" spans="1:11" ht="12.75" customHeight="1" x14ac:dyDescent="0.2">
      <c r="A304" s="263"/>
      <c r="B304" s="263"/>
      <c r="C304" s="304"/>
      <c r="D304" s="305"/>
      <c r="E304" s="263"/>
      <c r="F304" s="306"/>
      <c r="G304" s="307"/>
      <c r="H304" s="308"/>
      <c r="J304" s="263"/>
      <c r="K304" s="263"/>
    </row>
    <row r="305" spans="1:11" ht="12.75" customHeight="1" x14ac:dyDescent="0.2">
      <c r="A305" s="263"/>
      <c r="B305" s="263"/>
      <c r="C305" s="304"/>
      <c r="D305" s="305"/>
      <c r="E305" s="263"/>
      <c r="F305" s="306"/>
      <c r="G305" s="307"/>
      <c r="H305" s="308"/>
      <c r="J305" s="263"/>
      <c r="K305" s="263"/>
    </row>
    <row r="306" spans="1:11" ht="12.75" customHeight="1" x14ac:dyDescent="0.2">
      <c r="A306" s="263"/>
      <c r="B306" s="263"/>
      <c r="C306" s="304"/>
      <c r="D306" s="305"/>
      <c r="E306" s="263"/>
      <c r="F306" s="306"/>
      <c r="G306" s="307"/>
      <c r="H306" s="308"/>
      <c r="J306" s="263"/>
      <c r="K306" s="263"/>
    </row>
    <row r="307" spans="1:11" ht="12.75" customHeight="1" x14ac:dyDescent="0.2">
      <c r="A307" s="263"/>
      <c r="B307" s="263"/>
      <c r="C307" s="304"/>
      <c r="D307" s="305"/>
      <c r="E307" s="263"/>
      <c r="F307" s="306"/>
      <c r="G307" s="307"/>
      <c r="H307" s="308"/>
      <c r="J307" s="263"/>
      <c r="K307" s="263"/>
    </row>
    <row r="308" spans="1:11" ht="12.75" customHeight="1" x14ac:dyDescent="0.2">
      <c r="A308" s="263"/>
      <c r="B308" s="263"/>
      <c r="C308" s="304"/>
      <c r="D308" s="305"/>
      <c r="E308" s="263"/>
      <c r="F308" s="306"/>
      <c r="G308" s="307"/>
      <c r="H308" s="308"/>
      <c r="J308" s="263"/>
      <c r="K308" s="263"/>
    </row>
    <row r="309" spans="1:11" ht="12.75" customHeight="1" x14ac:dyDescent="0.2">
      <c r="A309" s="263"/>
      <c r="B309" s="263"/>
      <c r="C309" s="304"/>
      <c r="D309" s="305"/>
      <c r="E309" s="263"/>
      <c r="F309" s="306"/>
      <c r="G309" s="307"/>
      <c r="H309" s="308"/>
      <c r="J309" s="263"/>
      <c r="K309" s="263"/>
    </row>
    <row r="310" spans="1:11" ht="12.75" customHeight="1" x14ac:dyDescent="0.2">
      <c r="A310" s="263"/>
      <c r="B310" s="263"/>
      <c r="C310" s="304"/>
      <c r="D310" s="305"/>
      <c r="E310" s="263"/>
      <c r="F310" s="306"/>
      <c r="G310" s="307"/>
      <c r="H310" s="308"/>
      <c r="J310" s="263"/>
      <c r="K310" s="263"/>
    </row>
    <row r="311" spans="1:11" ht="12.75" customHeight="1" x14ac:dyDescent="0.2">
      <c r="A311" s="263"/>
      <c r="B311" s="263"/>
      <c r="C311" s="304"/>
      <c r="D311" s="305"/>
      <c r="E311" s="263"/>
      <c r="F311" s="306"/>
      <c r="G311" s="307"/>
      <c r="H311" s="308"/>
      <c r="J311" s="263"/>
      <c r="K311" s="263"/>
    </row>
    <row r="312" spans="1:11" ht="12.75" customHeight="1" x14ac:dyDescent="0.2">
      <c r="A312" s="263"/>
      <c r="B312" s="263"/>
      <c r="C312" s="304"/>
      <c r="D312" s="305"/>
      <c r="E312" s="263"/>
      <c r="F312" s="306"/>
      <c r="G312" s="307"/>
      <c r="H312" s="308"/>
      <c r="J312" s="263"/>
      <c r="K312" s="263"/>
    </row>
    <row r="313" spans="1:11" ht="12.75" customHeight="1" x14ac:dyDescent="0.2">
      <c r="A313" s="263"/>
      <c r="B313" s="263"/>
      <c r="C313" s="304"/>
      <c r="D313" s="305"/>
      <c r="E313" s="263"/>
      <c r="F313" s="306"/>
      <c r="G313" s="307"/>
      <c r="H313" s="308"/>
      <c r="J313" s="263"/>
      <c r="K313" s="263"/>
    </row>
    <row r="314" spans="1:11" ht="12.75" customHeight="1" x14ac:dyDescent="0.2">
      <c r="A314" s="263"/>
      <c r="B314" s="263"/>
      <c r="C314" s="304"/>
      <c r="D314" s="305"/>
      <c r="E314" s="263"/>
      <c r="F314" s="306"/>
      <c r="G314" s="307"/>
      <c r="H314" s="308"/>
      <c r="J314" s="263"/>
      <c r="K314" s="263"/>
    </row>
    <row r="315" spans="1:11" ht="12.75" customHeight="1" x14ac:dyDescent="0.2">
      <c r="A315" s="263"/>
      <c r="B315" s="263"/>
      <c r="C315" s="304"/>
      <c r="D315" s="305"/>
      <c r="E315" s="263"/>
      <c r="F315" s="306"/>
      <c r="G315" s="307"/>
      <c r="H315" s="308"/>
      <c r="J315" s="263"/>
      <c r="K315" s="263"/>
    </row>
    <row r="316" spans="1:11" ht="12.75" customHeight="1" x14ac:dyDescent="0.2">
      <c r="A316" s="263"/>
      <c r="B316" s="263"/>
      <c r="C316" s="304"/>
      <c r="D316" s="305"/>
      <c r="E316" s="263"/>
      <c r="F316" s="306"/>
      <c r="G316" s="307"/>
      <c r="H316" s="308"/>
      <c r="J316" s="263"/>
      <c r="K316" s="263"/>
    </row>
    <row r="317" spans="1:11" ht="12.75" customHeight="1" x14ac:dyDescent="0.2">
      <c r="A317" s="263"/>
      <c r="B317" s="263"/>
      <c r="C317" s="304"/>
      <c r="D317" s="305"/>
      <c r="E317" s="263"/>
      <c r="F317" s="306"/>
      <c r="G317" s="307"/>
      <c r="H317" s="308"/>
      <c r="J317" s="263"/>
      <c r="K317" s="263"/>
    </row>
    <row r="318" spans="1:11" ht="12.75" customHeight="1" x14ac:dyDescent="0.2">
      <c r="A318" s="263"/>
      <c r="B318" s="263"/>
      <c r="C318" s="304"/>
      <c r="D318" s="305"/>
      <c r="E318" s="263"/>
      <c r="F318" s="306"/>
      <c r="G318" s="307"/>
      <c r="H318" s="308"/>
      <c r="J318" s="263"/>
      <c r="K318" s="263"/>
    </row>
    <row r="319" spans="1:11" ht="12.75" customHeight="1" x14ac:dyDescent="0.2">
      <c r="A319" s="263"/>
      <c r="B319" s="263"/>
      <c r="C319" s="304"/>
      <c r="D319" s="305"/>
      <c r="E319" s="263"/>
      <c r="F319" s="306"/>
      <c r="G319" s="307"/>
      <c r="H319" s="308"/>
      <c r="J319" s="263"/>
      <c r="K319" s="263"/>
    </row>
    <row r="320" spans="1:11" ht="12.75" customHeight="1" x14ac:dyDescent="0.2">
      <c r="A320" s="263"/>
      <c r="B320" s="263"/>
      <c r="C320" s="304"/>
      <c r="D320" s="305"/>
      <c r="E320" s="263"/>
      <c r="F320" s="306"/>
      <c r="G320" s="307"/>
      <c r="H320" s="308"/>
      <c r="J320" s="263"/>
      <c r="K320" s="263"/>
    </row>
    <row r="321" spans="1:11" ht="12.75" customHeight="1" x14ac:dyDescent="0.2">
      <c r="A321" s="263"/>
      <c r="B321" s="263"/>
      <c r="C321" s="304"/>
      <c r="D321" s="305"/>
      <c r="E321" s="263"/>
      <c r="F321" s="306"/>
      <c r="G321" s="307"/>
      <c r="H321" s="308"/>
      <c r="J321" s="263"/>
      <c r="K321" s="263"/>
    </row>
    <row r="322" spans="1:11" ht="12.75" customHeight="1" x14ac:dyDescent="0.2">
      <c r="A322" s="263"/>
      <c r="B322" s="263"/>
      <c r="C322" s="304"/>
      <c r="D322" s="305"/>
      <c r="E322" s="263"/>
      <c r="F322" s="306"/>
      <c r="G322" s="307"/>
      <c r="H322" s="308"/>
      <c r="J322" s="263"/>
      <c r="K322" s="263"/>
    </row>
    <row r="323" spans="1:11" ht="12.75" customHeight="1" x14ac:dyDescent="0.2">
      <c r="A323" s="263"/>
      <c r="B323" s="263"/>
      <c r="C323" s="304"/>
      <c r="D323" s="305"/>
      <c r="E323" s="263"/>
      <c r="F323" s="306"/>
      <c r="G323" s="307"/>
      <c r="H323" s="308"/>
      <c r="J323" s="263"/>
      <c r="K323" s="263"/>
    </row>
    <row r="324" spans="1:11" ht="12.75" customHeight="1" x14ac:dyDescent="0.2">
      <c r="A324" s="263"/>
      <c r="B324" s="263"/>
      <c r="C324" s="304"/>
      <c r="D324" s="305"/>
      <c r="E324" s="263"/>
      <c r="F324" s="306"/>
      <c r="G324" s="307"/>
      <c r="H324" s="308"/>
      <c r="J324" s="263"/>
      <c r="K324" s="263"/>
    </row>
    <row r="325" spans="1:11" ht="12.75" customHeight="1" x14ac:dyDescent="0.2">
      <c r="A325" s="263"/>
      <c r="B325" s="263"/>
      <c r="C325" s="304"/>
      <c r="D325" s="305"/>
      <c r="E325" s="263"/>
      <c r="F325" s="306"/>
      <c r="G325" s="307"/>
      <c r="H325" s="308"/>
      <c r="J325" s="263"/>
      <c r="K325" s="263"/>
    </row>
    <row r="326" spans="1:11" ht="12.75" customHeight="1" x14ac:dyDescent="0.2">
      <c r="A326" s="263"/>
      <c r="B326" s="263"/>
      <c r="C326" s="304"/>
      <c r="D326" s="305"/>
      <c r="E326" s="263"/>
      <c r="F326" s="306"/>
      <c r="G326" s="307"/>
      <c r="H326" s="308"/>
      <c r="J326" s="263"/>
      <c r="K326" s="263"/>
    </row>
    <row r="327" spans="1:11" ht="12.75" customHeight="1" x14ac:dyDescent="0.2">
      <c r="A327" s="263"/>
      <c r="B327" s="263"/>
      <c r="C327" s="304"/>
      <c r="D327" s="305"/>
      <c r="E327" s="263"/>
      <c r="F327" s="306"/>
      <c r="G327" s="307"/>
      <c r="H327" s="308"/>
      <c r="J327" s="263"/>
      <c r="K327" s="263"/>
    </row>
    <row r="328" spans="1:11" ht="12.75" customHeight="1" x14ac:dyDescent="0.2">
      <c r="A328" s="263"/>
      <c r="B328" s="263"/>
      <c r="C328" s="304"/>
      <c r="D328" s="305"/>
      <c r="E328" s="263"/>
      <c r="F328" s="306"/>
      <c r="G328" s="307"/>
      <c r="H328" s="308"/>
      <c r="J328" s="263"/>
      <c r="K328" s="263"/>
    </row>
    <row r="329" spans="1:11" ht="12.75" customHeight="1" x14ac:dyDescent="0.2">
      <c r="A329" s="263"/>
      <c r="B329" s="263"/>
      <c r="C329" s="304"/>
      <c r="D329" s="305"/>
      <c r="E329" s="263"/>
      <c r="F329" s="306"/>
      <c r="G329" s="307"/>
      <c r="H329" s="308"/>
      <c r="J329" s="263"/>
      <c r="K329" s="263"/>
    </row>
    <row r="330" spans="1:11" ht="12.75" customHeight="1" x14ac:dyDescent="0.2">
      <c r="A330" s="263"/>
      <c r="B330" s="263"/>
      <c r="C330" s="304"/>
      <c r="D330" s="305"/>
      <c r="E330" s="263"/>
      <c r="F330" s="306"/>
      <c r="G330" s="307"/>
      <c r="H330" s="308"/>
      <c r="J330" s="263"/>
      <c r="K330" s="263"/>
    </row>
    <row r="331" spans="1:11" ht="12.75" customHeight="1" x14ac:dyDescent="0.2">
      <c r="A331" s="263"/>
      <c r="B331" s="263"/>
      <c r="C331" s="304"/>
      <c r="D331" s="305"/>
      <c r="E331" s="263"/>
      <c r="F331" s="306"/>
      <c r="G331" s="307"/>
      <c r="H331" s="308"/>
      <c r="J331" s="263"/>
      <c r="K331" s="263"/>
    </row>
    <row r="332" spans="1:11" ht="12.75" customHeight="1" x14ac:dyDescent="0.2">
      <c r="A332" s="263"/>
      <c r="B332" s="263"/>
      <c r="C332" s="304"/>
      <c r="D332" s="305"/>
      <c r="E332" s="263"/>
      <c r="F332" s="306"/>
      <c r="G332" s="307"/>
      <c r="H332" s="308"/>
      <c r="J332" s="263"/>
      <c r="K332" s="263"/>
    </row>
    <row r="333" spans="1:11" ht="12.75" customHeight="1" x14ac:dyDescent="0.2">
      <c r="A333" s="263"/>
      <c r="B333" s="263"/>
      <c r="C333" s="304"/>
      <c r="D333" s="305"/>
      <c r="E333" s="263"/>
      <c r="F333" s="306"/>
      <c r="G333" s="307"/>
      <c r="H333" s="308"/>
      <c r="J333" s="263"/>
      <c r="K333" s="263"/>
    </row>
    <row r="334" spans="1:11" ht="12.75" customHeight="1" x14ac:dyDescent="0.2">
      <c r="A334" s="263"/>
      <c r="B334" s="263"/>
      <c r="C334" s="304"/>
      <c r="D334" s="305"/>
      <c r="E334" s="263"/>
      <c r="F334" s="306"/>
      <c r="G334" s="307"/>
      <c r="H334" s="308"/>
      <c r="J334" s="263"/>
      <c r="K334" s="263"/>
    </row>
    <row r="335" spans="1:11" ht="12.75" customHeight="1" x14ac:dyDescent="0.2">
      <c r="A335" s="263"/>
      <c r="B335" s="263"/>
      <c r="C335" s="304"/>
      <c r="D335" s="305"/>
      <c r="E335" s="263"/>
      <c r="F335" s="306"/>
      <c r="G335" s="307"/>
      <c r="H335" s="308"/>
      <c r="J335" s="263"/>
      <c r="K335" s="263"/>
    </row>
    <row r="336" spans="1:11" ht="12.75" customHeight="1" x14ac:dyDescent="0.2">
      <c r="A336" s="263"/>
      <c r="B336" s="263"/>
      <c r="C336" s="304"/>
      <c r="D336" s="305"/>
      <c r="E336" s="263"/>
      <c r="F336" s="306"/>
      <c r="G336" s="307"/>
      <c r="H336" s="308"/>
      <c r="J336" s="263"/>
      <c r="K336" s="263"/>
    </row>
    <row r="337" spans="1:11" ht="12.75" customHeight="1" x14ac:dyDescent="0.2">
      <c r="A337" s="263"/>
      <c r="B337" s="263"/>
      <c r="C337" s="304"/>
      <c r="D337" s="305"/>
      <c r="E337" s="263"/>
      <c r="F337" s="306"/>
      <c r="G337" s="307"/>
      <c r="H337" s="308"/>
      <c r="J337" s="263"/>
      <c r="K337" s="263"/>
    </row>
    <row r="338" spans="1:11" ht="12.75" customHeight="1" x14ac:dyDescent="0.2">
      <c r="A338" s="263"/>
      <c r="B338" s="263"/>
      <c r="C338" s="304"/>
      <c r="D338" s="305"/>
      <c r="E338" s="263"/>
      <c r="F338" s="306"/>
      <c r="G338" s="307"/>
      <c r="H338" s="308"/>
      <c r="J338" s="263"/>
      <c r="K338" s="263"/>
    </row>
    <row r="339" spans="1:11" ht="12.75" customHeight="1" x14ac:dyDescent="0.2">
      <c r="A339" s="263"/>
      <c r="B339" s="263"/>
      <c r="C339" s="304"/>
      <c r="D339" s="305"/>
      <c r="E339" s="263"/>
      <c r="F339" s="306"/>
      <c r="G339" s="307"/>
      <c r="H339" s="308"/>
      <c r="J339" s="263"/>
      <c r="K339" s="263"/>
    </row>
    <row r="340" spans="1:11" ht="12.75" customHeight="1" x14ac:dyDescent="0.2">
      <c r="A340" s="263"/>
      <c r="B340" s="263"/>
      <c r="C340" s="304"/>
      <c r="D340" s="305"/>
      <c r="E340" s="263"/>
      <c r="F340" s="306"/>
      <c r="G340" s="307"/>
      <c r="H340" s="308"/>
      <c r="J340" s="263"/>
      <c r="K340" s="263"/>
    </row>
    <row r="341" spans="1:11" ht="12.75" customHeight="1" x14ac:dyDescent="0.2">
      <c r="A341" s="263"/>
      <c r="B341" s="263"/>
      <c r="C341" s="304"/>
      <c r="D341" s="305"/>
      <c r="E341" s="263"/>
      <c r="F341" s="306"/>
      <c r="G341" s="307"/>
      <c r="H341" s="308"/>
      <c r="J341" s="263"/>
      <c r="K341" s="263"/>
    </row>
    <row r="342" spans="1:11" ht="12.75" customHeight="1" x14ac:dyDescent="0.2">
      <c r="A342" s="263"/>
      <c r="B342" s="263"/>
      <c r="C342" s="304"/>
      <c r="D342" s="305"/>
      <c r="E342" s="263"/>
      <c r="F342" s="306"/>
      <c r="G342" s="307"/>
      <c r="H342" s="308"/>
      <c r="J342" s="263"/>
      <c r="K342" s="263"/>
    </row>
    <row r="343" spans="1:11" ht="12.75" customHeight="1" x14ac:dyDescent="0.2">
      <c r="A343" s="263"/>
      <c r="B343" s="263"/>
      <c r="C343" s="304"/>
      <c r="D343" s="305"/>
      <c r="E343" s="263"/>
      <c r="F343" s="306"/>
      <c r="G343" s="307"/>
      <c r="H343" s="308"/>
      <c r="J343" s="263"/>
      <c r="K343" s="263"/>
    </row>
    <row r="344" spans="1:11" ht="12.75" customHeight="1" x14ac:dyDescent="0.2">
      <c r="A344" s="263"/>
      <c r="B344" s="263"/>
      <c r="C344" s="304"/>
      <c r="D344" s="305"/>
      <c r="E344" s="263"/>
      <c r="F344" s="306"/>
      <c r="G344" s="307"/>
      <c r="H344" s="308"/>
      <c r="J344" s="263"/>
      <c r="K344" s="263"/>
    </row>
    <row r="345" spans="1:11" ht="12.75" customHeight="1" x14ac:dyDescent="0.2">
      <c r="A345" s="263"/>
      <c r="B345" s="263"/>
      <c r="C345" s="304"/>
      <c r="D345" s="305"/>
      <c r="E345" s="263"/>
      <c r="F345" s="306"/>
      <c r="G345" s="307"/>
      <c r="H345" s="308"/>
      <c r="J345" s="263"/>
      <c r="K345" s="263"/>
    </row>
    <row r="346" spans="1:11" ht="12.75" customHeight="1" x14ac:dyDescent="0.2">
      <c r="A346" s="263"/>
      <c r="B346" s="263"/>
      <c r="C346" s="304"/>
      <c r="D346" s="305"/>
      <c r="E346" s="263"/>
      <c r="F346" s="306"/>
      <c r="G346" s="307"/>
      <c r="H346" s="308"/>
      <c r="J346" s="263"/>
      <c r="K346" s="263"/>
    </row>
    <row r="347" spans="1:11" ht="12.75" customHeight="1" x14ac:dyDescent="0.2">
      <c r="A347" s="263"/>
      <c r="B347" s="263"/>
      <c r="C347" s="304"/>
      <c r="D347" s="305"/>
      <c r="E347" s="263"/>
      <c r="F347" s="306"/>
      <c r="G347" s="307"/>
      <c r="H347" s="308"/>
      <c r="J347" s="263"/>
      <c r="K347" s="263"/>
    </row>
    <row r="348" spans="1:11" ht="12.75" customHeight="1" x14ac:dyDescent="0.2">
      <c r="A348" s="263"/>
      <c r="B348" s="263"/>
      <c r="C348" s="304"/>
      <c r="D348" s="305"/>
      <c r="E348" s="263"/>
      <c r="F348" s="306"/>
      <c r="G348" s="307"/>
      <c r="H348" s="308"/>
      <c r="J348" s="263"/>
      <c r="K348" s="263"/>
    </row>
    <row r="349" spans="1:11" ht="12.75" customHeight="1" x14ac:dyDescent="0.2">
      <c r="A349" s="263"/>
      <c r="B349" s="263"/>
      <c r="C349" s="304"/>
      <c r="D349" s="305"/>
      <c r="E349" s="263"/>
      <c r="F349" s="306"/>
      <c r="G349" s="307"/>
      <c r="H349" s="308"/>
      <c r="J349" s="263"/>
      <c r="K349" s="263"/>
    </row>
    <row r="350" spans="1:11" ht="12.75" customHeight="1" x14ac:dyDescent="0.2">
      <c r="A350" s="263"/>
      <c r="B350" s="263"/>
      <c r="C350" s="304"/>
      <c r="D350" s="305"/>
      <c r="E350" s="263"/>
      <c r="F350" s="306"/>
      <c r="G350" s="307"/>
      <c r="H350" s="308"/>
      <c r="J350" s="263"/>
      <c r="K350" s="263"/>
    </row>
    <row r="351" spans="1:11" ht="12.75" customHeight="1" x14ac:dyDescent="0.2">
      <c r="A351" s="263"/>
      <c r="B351" s="263"/>
      <c r="C351" s="304"/>
      <c r="D351" s="305"/>
      <c r="E351" s="263"/>
      <c r="F351" s="306"/>
      <c r="G351" s="307"/>
      <c r="H351" s="308"/>
      <c r="J351" s="263"/>
      <c r="K351" s="263"/>
    </row>
    <row r="352" spans="1:11" ht="12.75" customHeight="1" x14ac:dyDescent="0.2">
      <c r="A352" s="263"/>
      <c r="B352" s="263"/>
      <c r="C352" s="304"/>
      <c r="D352" s="305"/>
      <c r="E352" s="263"/>
      <c r="F352" s="306"/>
      <c r="G352" s="307"/>
      <c r="H352" s="308"/>
      <c r="J352" s="263"/>
      <c r="K352" s="263"/>
    </row>
    <row r="353" spans="1:11" ht="12.75" customHeight="1" x14ac:dyDescent="0.2">
      <c r="A353" s="263"/>
      <c r="B353" s="263"/>
      <c r="C353" s="304"/>
      <c r="D353" s="305"/>
      <c r="E353" s="263"/>
      <c r="F353" s="306"/>
      <c r="G353" s="307"/>
      <c r="H353" s="308"/>
      <c r="J353" s="263"/>
      <c r="K353" s="263"/>
    </row>
    <row r="354" spans="1:11" ht="12.75" customHeight="1" x14ac:dyDescent="0.2">
      <c r="A354" s="263"/>
      <c r="B354" s="263"/>
      <c r="C354" s="304"/>
      <c r="D354" s="305"/>
      <c r="E354" s="263"/>
      <c r="F354" s="306"/>
      <c r="G354" s="307"/>
      <c r="H354" s="308"/>
      <c r="J354" s="263"/>
      <c r="K354" s="263"/>
    </row>
    <row r="355" spans="1:11" ht="12.75" customHeight="1" x14ac:dyDescent="0.2">
      <c r="A355" s="263"/>
      <c r="B355" s="263"/>
      <c r="C355" s="304"/>
      <c r="D355" s="305"/>
      <c r="E355" s="263"/>
      <c r="F355" s="306"/>
      <c r="G355" s="307"/>
      <c r="H355" s="308"/>
      <c r="J355" s="263"/>
      <c r="K355" s="263"/>
    </row>
    <row r="356" spans="1:11" ht="12.75" customHeight="1" x14ac:dyDescent="0.2">
      <c r="A356" s="263"/>
      <c r="B356" s="263"/>
      <c r="C356" s="304"/>
      <c r="D356" s="305"/>
      <c r="E356" s="263"/>
      <c r="F356" s="306"/>
      <c r="G356" s="307"/>
      <c r="H356" s="308"/>
      <c r="J356" s="263"/>
      <c r="K356" s="263"/>
    </row>
    <row r="357" spans="1:11" ht="12.75" customHeight="1" x14ac:dyDescent="0.2">
      <c r="A357" s="263"/>
      <c r="B357" s="263"/>
      <c r="C357" s="304"/>
      <c r="D357" s="305"/>
      <c r="E357" s="263"/>
      <c r="F357" s="306"/>
      <c r="G357" s="307"/>
      <c r="H357" s="308"/>
      <c r="J357" s="263"/>
      <c r="K357" s="263"/>
    </row>
    <row r="358" spans="1:11" ht="12.75" customHeight="1" x14ac:dyDescent="0.2">
      <c r="A358" s="263"/>
      <c r="B358" s="263"/>
      <c r="C358" s="304"/>
      <c r="D358" s="305"/>
      <c r="E358" s="263"/>
      <c r="F358" s="306"/>
      <c r="G358" s="307"/>
      <c r="H358" s="308"/>
      <c r="J358" s="263"/>
      <c r="K358" s="263"/>
    </row>
    <row r="359" spans="1:11" ht="12.75" customHeight="1" x14ac:dyDescent="0.2">
      <c r="A359" s="263"/>
      <c r="B359" s="263"/>
      <c r="C359" s="304"/>
      <c r="D359" s="305"/>
      <c r="E359" s="263"/>
      <c r="F359" s="306"/>
      <c r="G359" s="307"/>
      <c r="H359" s="308"/>
      <c r="J359" s="263"/>
      <c r="K359" s="263"/>
    </row>
    <row r="360" spans="1:11" ht="12.75" customHeight="1" x14ac:dyDescent="0.2">
      <c r="A360" s="263"/>
      <c r="B360" s="263"/>
      <c r="C360" s="304"/>
      <c r="D360" s="305"/>
      <c r="E360" s="263"/>
      <c r="F360" s="306"/>
      <c r="G360" s="307"/>
      <c r="H360" s="308"/>
      <c r="J360" s="263"/>
      <c r="K360" s="263"/>
    </row>
    <row r="361" spans="1:11" ht="12.75" customHeight="1" x14ac:dyDescent="0.2">
      <c r="A361" s="263"/>
      <c r="B361" s="263"/>
      <c r="C361" s="304"/>
      <c r="D361" s="305"/>
      <c r="E361" s="263"/>
      <c r="F361" s="306"/>
      <c r="G361" s="307"/>
      <c r="H361" s="308"/>
      <c r="J361" s="263"/>
      <c r="K361" s="263"/>
    </row>
    <row r="362" spans="1:11" ht="12.75" customHeight="1" x14ac:dyDescent="0.2">
      <c r="A362" s="263"/>
      <c r="B362" s="263"/>
      <c r="C362" s="304"/>
      <c r="D362" s="305"/>
      <c r="E362" s="263"/>
      <c r="F362" s="306"/>
      <c r="G362" s="307"/>
      <c r="H362" s="308"/>
      <c r="J362" s="263"/>
      <c r="K362" s="263"/>
    </row>
    <row r="363" spans="1:11" ht="12.75" customHeight="1" x14ac:dyDescent="0.2">
      <c r="A363" s="263"/>
      <c r="B363" s="263"/>
      <c r="C363" s="304"/>
      <c r="D363" s="305"/>
      <c r="E363" s="263"/>
      <c r="F363" s="306"/>
      <c r="G363" s="307"/>
      <c r="H363" s="308"/>
      <c r="J363" s="263"/>
      <c r="K363" s="263"/>
    </row>
    <row r="364" spans="1:11" ht="12.75" customHeight="1" x14ac:dyDescent="0.2">
      <c r="A364" s="263"/>
      <c r="B364" s="263"/>
      <c r="C364" s="304"/>
      <c r="D364" s="305"/>
      <c r="E364" s="263"/>
      <c r="F364" s="306"/>
      <c r="G364" s="307"/>
      <c r="H364" s="308"/>
      <c r="J364" s="263"/>
      <c r="K364" s="263"/>
    </row>
    <row r="365" spans="1:11" ht="12.75" customHeight="1" x14ac:dyDescent="0.2">
      <c r="A365" s="263"/>
      <c r="B365" s="263"/>
      <c r="C365" s="304"/>
      <c r="D365" s="305"/>
      <c r="E365" s="263"/>
      <c r="F365" s="306"/>
      <c r="G365" s="307"/>
      <c r="H365" s="308"/>
      <c r="J365" s="263"/>
      <c r="K365" s="263"/>
    </row>
    <row r="366" spans="1:11" ht="12.75" customHeight="1" x14ac:dyDescent="0.2">
      <c r="A366" s="263"/>
      <c r="B366" s="263"/>
      <c r="C366" s="304"/>
      <c r="D366" s="305"/>
      <c r="E366" s="263"/>
      <c r="F366" s="306"/>
      <c r="G366" s="307"/>
      <c r="H366" s="308"/>
      <c r="J366" s="263"/>
      <c r="K366" s="263"/>
    </row>
    <row r="367" spans="1:11" ht="12.75" customHeight="1" x14ac:dyDescent="0.2">
      <c r="A367" s="263"/>
      <c r="B367" s="263"/>
      <c r="C367" s="304"/>
      <c r="D367" s="305"/>
      <c r="E367" s="263"/>
      <c r="F367" s="306"/>
      <c r="G367" s="307"/>
      <c r="H367" s="308"/>
      <c r="J367" s="263"/>
      <c r="K367" s="263"/>
    </row>
    <row r="368" spans="1:11" ht="12.75" customHeight="1" x14ac:dyDescent="0.2">
      <c r="A368" s="263"/>
      <c r="B368" s="263"/>
      <c r="C368" s="304"/>
      <c r="D368" s="305"/>
      <c r="E368" s="263"/>
      <c r="F368" s="306"/>
      <c r="G368" s="307"/>
      <c r="H368" s="308"/>
      <c r="J368" s="263"/>
      <c r="K368" s="263"/>
    </row>
    <row r="369" spans="1:11" ht="12.75" customHeight="1" x14ac:dyDescent="0.2">
      <c r="A369" s="263"/>
      <c r="B369" s="263"/>
      <c r="C369" s="304"/>
      <c r="D369" s="305"/>
      <c r="E369" s="263"/>
      <c r="F369" s="306"/>
      <c r="G369" s="307"/>
      <c r="H369" s="308"/>
      <c r="J369" s="263"/>
      <c r="K369" s="263"/>
    </row>
    <row r="370" spans="1:11" ht="12.75" customHeight="1" x14ac:dyDescent="0.2">
      <c r="A370" s="263"/>
      <c r="B370" s="263"/>
      <c r="C370" s="304"/>
      <c r="D370" s="305"/>
      <c r="E370" s="263"/>
      <c r="F370" s="306"/>
      <c r="G370" s="307"/>
      <c r="H370" s="308"/>
      <c r="J370" s="263"/>
      <c r="K370" s="263"/>
    </row>
    <row r="371" spans="1:11" ht="12.75" customHeight="1" x14ac:dyDescent="0.2">
      <c r="A371" s="263"/>
      <c r="B371" s="263"/>
      <c r="C371" s="304"/>
      <c r="D371" s="305"/>
      <c r="E371" s="263"/>
      <c r="F371" s="306"/>
      <c r="G371" s="307"/>
      <c r="H371" s="308"/>
      <c r="J371" s="263"/>
      <c r="K371" s="263"/>
    </row>
    <row r="372" spans="1:11" ht="12.75" customHeight="1" x14ac:dyDescent="0.2">
      <c r="A372" s="263"/>
      <c r="B372" s="263"/>
      <c r="C372" s="304"/>
      <c r="D372" s="305"/>
      <c r="E372" s="263"/>
      <c r="F372" s="306"/>
      <c r="G372" s="307"/>
      <c r="H372" s="308"/>
      <c r="J372" s="263"/>
      <c r="K372" s="263"/>
    </row>
    <row r="373" spans="1:11" ht="12.75" customHeight="1" x14ac:dyDescent="0.2">
      <c r="A373" s="263"/>
      <c r="B373" s="263"/>
      <c r="C373" s="304"/>
      <c r="D373" s="305"/>
      <c r="E373" s="263"/>
      <c r="F373" s="306"/>
      <c r="G373" s="307"/>
      <c r="H373" s="308"/>
      <c r="J373" s="263"/>
      <c r="K373" s="263"/>
    </row>
    <row r="374" spans="1:11" ht="12.75" customHeight="1" x14ac:dyDescent="0.2">
      <c r="A374" s="263"/>
      <c r="B374" s="263"/>
      <c r="C374" s="304"/>
      <c r="D374" s="305"/>
      <c r="E374" s="263"/>
      <c r="F374" s="306"/>
      <c r="G374" s="307"/>
      <c r="H374" s="308"/>
      <c r="J374" s="263"/>
      <c r="K374" s="263"/>
    </row>
    <row r="375" spans="1:11" ht="12.75" customHeight="1" x14ac:dyDescent="0.2">
      <c r="A375" s="263"/>
      <c r="B375" s="263"/>
      <c r="C375" s="304"/>
      <c r="D375" s="305"/>
      <c r="E375" s="263"/>
      <c r="F375" s="306"/>
      <c r="G375" s="307"/>
      <c r="H375" s="308"/>
      <c r="J375" s="263"/>
      <c r="K375" s="263"/>
    </row>
    <row r="376" spans="1:11" ht="12.75" customHeight="1" x14ac:dyDescent="0.2">
      <c r="A376" s="263"/>
      <c r="B376" s="263"/>
      <c r="C376" s="304"/>
      <c r="D376" s="305"/>
      <c r="E376" s="263"/>
      <c r="F376" s="306"/>
      <c r="G376" s="307"/>
      <c r="H376" s="308"/>
      <c r="J376" s="263"/>
      <c r="K376" s="263"/>
    </row>
    <row r="377" spans="1:11" ht="12.75" customHeight="1" x14ac:dyDescent="0.2">
      <c r="A377" s="263"/>
      <c r="B377" s="263"/>
      <c r="C377" s="304"/>
      <c r="D377" s="305"/>
      <c r="E377" s="263"/>
      <c r="F377" s="306"/>
      <c r="G377" s="307"/>
      <c r="H377" s="308"/>
      <c r="J377" s="263"/>
      <c r="K377" s="263"/>
    </row>
    <row r="378" spans="1:11" ht="12.75" customHeight="1" x14ac:dyDescent="0.2">
      <c r="A378" s="263"/>
      <c r="B378" s="263"/>
      <c r="C378" s="304"/>
      <c r="D378" s="305"/>
      <c r="E378" s="263"/>
      <c r="F378" s="306"/>
      <c r="G378" s="307"/>
      <c r="H378" s="308"/>
      <c r="J378" s="263"/>
      <c r="K378" s="263"/>
    </row>
    <row r="379" spans="1:11" ht="12.75" customHeight="1" x14ac:dyDescent="0.2">
      <c r="A379" s="263"/>
      <c r="B379" s="263"/>
      <c r="C379" s="304"/>
      <c r="D379" s="305"/>
      <c r="E379" s="263"/>
      <c r="F379" s="306"/>
      <c r="G379" s="307"/>
      <c r="H379" s="308"/>
      <c r="J379" s="263"/>
      <c r="K379" s="263"/>
    </row>
    <row r="380" spans="1:11" ht="12.75" customHeight="1" x14ac:dyDescent="0.2">
      <c r="A380" s="263"/>
      <c r="B380" s="263"/>
      <c r="C380" s="304"/>
      <c r="D380" s="305"/>
      <c r="E380" s="263"/>
      <c r="F380" s="306"/>
      <c r="G380" s="307"/>
      <c r="H380" s="308"/>
      <c r="J380" s="263"/>
      <c r="K380" s="263"/>
    </row>
    <row r="381" spans="1:11" ht="12.75" customHeight="1" x14ac:dyDescent="0.2">
      <c r="A381" s="263"/>
      <c r="B381" s="263"/>
      <c r="C381" s="304"/>
      <c r="D381" s="305"/>
      <c r="E381" s="263"/>
      <c r="F381" s="306"/>
      <c r="G381" s="307"/>
      <c r="H381" s="308"/>
      <c r="J381" s="263"/>
      <c r="K381" s="263"/>
    </row>
    <row r="382" spans="1:11" ht="12.75" customHeight="1" x14ac:dyDescent="0.2">
      <c r="A382" s="263"/>
      <c r="B382" s="263"/>
      <c r="C382" s="304"/>
      <c r="D382" s="305"/>
      <c r="E382" s="263"/>
      <c r="F382" s="306"/>
      <c r="G382" s="307"/>
      <c r="H382" s="308"/>
      <c r="J382" s="263"/>
      <c r="K382" s="263"/>
    </row>
    <row r="383" spans="1:11" ht="12.75" customHeight="1" x14ac:dyDescent="0.2">
      <c r="A383" s="263"/>
      <c r="B383" s="263"/>
      <c r="C383" s="304"/>
      <c r="D383" s="305"/>
      <c r="E383" s="263"/>
      <c r="F383" s="306"/>
      <c r="G383" s="307"/>
      <c r="H383" s="308"/>
      <c r="J383" s="263"/>
      <c r="K383" s="263"/>
    </row>
    <row r="384" spans="1:11" ht="12.75" customHeight="1" x14ac:dyDescent="0.2">
      <c r="A384" s="263"/>
      <c r="B384" s="263"/>
      <c r="C384" s="304"/>
      <c r="D384" s="305"/>
      <c r="E384" s="263"/>
      <c r="F384" s="306"/>
      <c r="G384" s="307"/>
      <c r="H384" s="308"/>
      <c r="J384" s="263"/>
      <c r="K384" s="263"/>
    </row>
    <row r="385" spans="1:11" ht="12.75" customHeight="1" x14ac:dyDescent="0.2">
      <c r="A385" s="263"/>
      <c r="B385" s="263"/>
      <c r="C385" s="304"/>
      <c r="D385" s="305"/>
      <c r="E385" s="263"/>
      <c r="F385" s="306"/>
      <c r="G385" s="307"/>
      <c r="H385" s="308"/>
      <c r="J385" s="263"/>
      <c r="K385" s="263"/>
    </row>
    <row r="386" spans="1:11" ht="12.75" customHeight="1" x14ac:dyDescent="0.2">
      <c r="A386" s="263"/>
      <c r="B386" s="263"/>
      <c r="C386" s="304"/>
      <c r="D386" s="305"/>
      <c r="E386" s="263"/>
      <c r="F386" s="306"/>
      <c r="G386" s="307"/>
      <c r="H386" s="308"/>
      <c r="J386" s="263"/>
      <c r="K386" s="263"/>
    </row>
    <row r="387" spans="1:11" ht="12.75" customHeight="1" x14ac:dyDescent="0.2">
      <c r="A387" s="263"/>
      <c r="B387" s="263"/>
      <c r="C387" s="304"/>
      <c r="D387" s="305"/>
      <c r="E387" s="263"/>
      <c r="F387" s="306"/>
      <c r="G387" s="307"/>
      <c r="H387" s="308"/>
      <c r="J387" s="263"/>
      <c r="K387" s="263"/>
    </row>
    <row r="388" spans="1:11" ht="12.75" customHeight="1" x14ac:dyDescent="0.2">
      <c r="A388" s="263"/>
      <c r="B388" s="263"/>
      <c r="C388" s="304"/>
      <c r="D388" s="305"/>
      <c r="E388" s="263"/>
      <c r="F388" s="306"/>
      <c r="G388" s="307"/>
      <c r="H388" s="308"/>
      <c r="J388" s="263"/>
      <c r="K388" s="263"/>
    </row>
    <row r="389" spans="1:11" ht="12.75" customHeight="1" x14ac:dyDescent="0.2">
      <c r="A389" s="263"/>
      <c r="B389" s="263"/>
      <c r="C389" s="304"/>
      <c r="D389" s="305"/>
      <c r="E389" s="263"/>
      <c r="F389" s="306"/>
      <c r="G389" s="307"/>
      <c r="H389" s="308"/>
      <c r="J389" s="263"/>
      <c r="K389" s="263"/>
    </row>
    <row r="390" spans="1:11" ht="12.75" customHeight="1" x14ac:dyDescent="0.2">
      <c r="A390" s="263"/>
      <c r="B390" s="263"/>
      <c r="C390" s="304"/>
      <c r="D390" s="305"/>
      <c r="E390" s="263"/>
      <c r="F390" s="306"/>
      <c r="G390" s="307"/>
      <c r="H390" s="308"/>
      <c r="J390" s="263"/>
      <c r="K390" s="263"/>
    </row>
    <row r="391" spans="1:11" ht="12.75" customHeight="1" x14ac:dyDescent="0.2">
      <c r="A391" s="263"/>
      <c r="B391" s="263"/>
      <c r="C391" s="304"/>
      <c r="D391" s="305"/>
      <c r="E391" s="263"/>
      <c r="F391" s="306"/>
      <c r="G391" s="307"/>
      <c r="H391" s="308"/>
      <c r="J391" s="263"/>
      <c r="K391" s="263"/>
    </row>
    <row r="392" spans="1:11" ht="12.75" customHeight="1" x14ac:dyDescent="0.2">
      <c r="A392" s="263"/>
      <c r="B392" s="263"/>
      <c r="C392" s="304"/>
      <c r="D392" s="305"/>
      <c r="E392" s="263"/>
      <c r="F392" s="306"/>
      <c r="G392" s="307"/>
      <c r="H392" s="308"/>
      <c r="J392" s="263"/>
      <c r="K392" s="263"/>
    </row>
    <row r="393" spans="1:11" ht="12.75" customHeight="1" x14ac:dyDescent="0.2">
      <c r="A393" s="263"/>
      <c r="B393" s="263"/>
      <c r="C393" s="304"/>
      <c r="D393" s="305"/>
      <c r="E393" s="263"/>
      <c r="F393" s="306"/>
      <c r="G393" s="307"/>
      <c r="H393" s="308"/>
      <c r="J393" s="263"/>
      <c r="K393" s="263"/>
    </row>
    <row r="394" spans="1:11" ht="12.75" customHeight="1" x14ac:dyDescent="0.2">
      <c r="A394" s="263"/>
      <c r="B394" s="263"/>
      <c r="C394" s="304"/>
      <c r="D394" s="305"/>
      <c r="E394" s="263"/>
      <c r="F394" s="306"/>
      <c r="G394" s="307"/>
      <c r="H394" s="308"/>
      <c r="J394" s="263"/>
      <c r="K394" s="263"/>
    </row>
    <row r="395" spans="1:11" ht="12.75" customHeight="1" x14ac:dyDescent="0.2">
      <c r="A395" s="263"/>
      <c r="B395" s="263"/>
      <c r="C395" s="304"/>
      <c r="D395" s="305"/>
      <c r="E395" s="263"/>
      <c r="F395" s="306"/>
      <c r="G395" s="307"/>
      <c r="H395" s="308"/>
      <c r="J395" s="263"/>
      <c r="K395" s="263"/>
    </row>
    <row r="396" spans="1:11" ht="12.75" customHeight="1" x14ac:dyDescent="0.2">
      <c r="A396" s="263"/>
      <c r="B396" s="263"/>
      <c r="C396" s="304"/>
      <c r="D396" s="305"/>
      <c r="E396" s="263"/>
      <c r="F396" s="306"/>
      <c r="G396" s="307"/>
      <c r="H396" s="308"/>
      <c r="J396" s="263"/>
      <c r="K396" s="263"/>
    </row>
    <row r="397" spans="1:11" ht="12.75" customHeight="1" x14ac:dyDescent="0.2">
      <c r="A397" s="263"/>
      <c r="B397" s="263"/>
      <c r="C397" s="304"/>
      <c r="D397" s="305"/>
      <c r="E397" s="263"/>
      <c r="F397" s="306"/>
      <c r="G397" s="307"/>
      <c r="H397" s="308"/>
      <c r="J397" s="263"/>
      <c r="K397" s="263"/>
    </row>
    <row r="398" spans="1:11" ht="12.75" customHeight="1" x14ac:dyDescent="0.2">
      <c r="A398" s="263"/>
      <c r="B398" s="263"/>
      <c r="C398" s="304"/>
      <c r="D398" s="305"/>
      <c r="E398" s="263"/>
      <c r="F398" s="306"/>
      <c r="G398" s="307"/>
      <c r="H398" s="308"/>
      <c r="J398" s="263"/>
      <c r="K398" s="263"/>
    </row>
    <row r="399" spans="1:11" ht="12.75" customHeight="1" x14ac:dyDescent="0.2">
      <c r="A399" s="263"/>
      <c r="B399" s="263"/>
      <c r="C399" s="304"/>
      <c r="D399" s="305"/>
      <c r="E399" s="263"/>
      <c r="F399" s="306"/>
      <c r="G399" s="307"/>
      <c r="H399" s="308"/>
      <c r="J399" s="263"/>
      <c r="K399" s="263"/>
    </row>
    <row r="400" spans="1:11" ht="12.75" customHeight="1" x14ac:dyDescent="0.2">
      <c r="A400" s="263"/>
      <c r="B400" s="263"/>
      <c r="C400" s="304"/>
      <c r="D400" s="305"/>
      <c r="E400" s="263"/>
      <c r="F400" s="306"/>
      <c r="G400" s="307"/>
      <c r="H400" s="308"/>
      <c r="J400" s="263"/>
      <c r="K400" s="263"/>
    </row>
    <row r="401" spans="1:11" ht="12.75" customHeight="1" x14ac:dyDescent="0.2">
      <c r="A401" s="263"/>
      <c r="B401" s="263"/>
      <c r="C401" s="304"/>
      <c r="D401" s="305"/>
      <c r="E401" s="263"/>
      <c r="F401" s="306"/>
      <c r="G401" s="307"/>
      <c r="H401" s="308"/>
      <c r="J401" s="263"/>
      <c r="K401" s="263"/>
    </row>
    <row r="402" spans="1:11" ht="12.75" customHeight="1" x14ac:dyDescent="0.2">
      <c r="A402" s="263"/>
      <c r="B402" s="263"/>
      <c r="C402" s="304"/>
      <c r="D402" s="305"/>
      <c r="E402" s="263"/>
      <c r="F402" s="306"/>
      <c r="G402" s="307"/>
      <c r="H402" s="308"/>
      <c r="J402" s="263"/>
      <c r="K402" s="263"/>
    </row>
    <row r="403" spans="1:11" ht="12.75" customHeight="1" x14ac:dyDescent="0.2">
      <c r="A403" s="263"/>
      <c r="B403" s="263"/>
      <c r="C403" s="304"/>
      <c r="D403" s="305"/>
      <c r="E403" s="263"/>
      <c r="F403" s="306"/>
      <c r="G403" s="307"/>
      <c r="H403" s="308"/>
      <c r="J403" s="263"/>
      <c r="K403" s="263"/>
    </row>
    <row r="404" spans="1:11" ht="12.75" customHeight="1" x14ac:dyDescent="0.2">
      <c r="A404" s="263"/>
      <c r="B404" s="263"/>
      <c r="C404" s="304"/>
      <c r="D404" s="305"/>
      <c r="E404" s="263"/>
      <c r="F404" s="306"/>
      <c r="G404" s="307"/>
      <c r="H404" s="308"/>
      <c r="J404" s="263"/>
      <c r="K404" s="263"/>
    </row>
    <row r="405" spans="1:11" ht="12.75" customHeight="1" x14ac:dyDescent="0.2">
      <c r="A405" s="263"/>
      <c r="B405" s="263"/>
      <c r="C405" s="304"/>
      <c r="D405" s="305"/>
      <c r="E405" s="263"/>
      <c r="F405" s="306"/>
      <c r="G405" s="307"/>
      <c r="H405" s="308"/>
      <c r="J405" s="263"/>
      <c r="K405" s="263"/>
    </row>
    <row r="406" spans="1:11" ht="12.75" customHeight="1" x14ac:dyDescent="0.2">
      <c r="A406" s="263"/>
      <c r="B406" s="263"/>
      <c r="C406" s="304"/>
      <c r="D406" s="305"/>
      <c r="E406" s="263"/>
      <c r="F406" s="306"/>
      <c r="G406" s="307"/>
      <c r="H406" s="308"/>
      <c r="J406" s="263"/>
      <c r="K406" s="263"/>
    </row>
    <row r="407" spans="1:11" ht="12.75" customHeight="1" x14ac:dyDescent="0.2">
      <c r="A407" s="263"/>
      <c r="B407" s="263"/>
      <c r="C407" s="304"/>
      <c r="D407" s="305"/>
      <c r="E407" s="263"/>
      <c r="F407" s="306"/>
      <c r="G407" s="307"/>
      <c r="H407" s="308"/>
      <c r="J407" s="263"/>
      <c r="K407" s="263"/>
    </row>
    <row r="408" spans="1:11" ht="12.75" customHeight="1" x14ac:dyDescent="0.2">
      <c r="A408" s="263"/>
      <c r="B408" s="263"/>
      <c r="C408" s="304"/>
      <c r="D408" s="305"/>
      <c r="E408" s="263"/>
      <c r="F408" s="306"/>
      <c r="G408" s="307"/>
      <c r="H408" s="308"/>
      <c r="J408" s="263"/>
      <c r="K408" s="263"/>
    </row>
    <row r="409" spans="1:11" ht="12.75" customHeight="1" x14ac:dyDescent="0.2">
      <c r="A409" s="263"/>
      <c r="B409" s="263"/>
      <c r="C409" s="304"/>
      <c r="D409" s="305"/>
      <c r="E409" s="263"/>
      <c r="F409" s="306"/>
      <c r="G409" s="307"/>
      <c r="H409" s="308"/>
      <c r="J409" s="263"/>
      <c r="K409" s="263"/>
    </row>
    <row r="410" spans="1:11" ht="12.75" customHeight="1" x14ac:dyDescent="0.2">
      <c r="A410" s="263"/>
      <c r="B410" s="263"/>
      <c r="C410" s="304"/>
      <c r="D410" s="305"/>
      <c r="E410" s="263"/>
      <c r="F410" s="306"/>
      <c r="G410" s="307"/>
      <c r="H410" s="308"/>
      <c r="J410" s="263"/>
      <c r="K410" s="263"/>
    </row>
    <row r="411" spans="1:11" ht="12.75" customHeight="1" x14ac:dyDescent="0.2">
      <c r="A411" s="263"/>
      <c r="B411" s="263"/>
      <c r="C411" s="304"/>
      <c r="D411" s="305"/>
      <c r="E411" s="263"/>
      <c r="F411" s="306"/>
      <c r="G411" s="307"/>
      <c r="H411" s="308"/>
      <c r="J411" s="263"/>
      <c r="K411" s="263"/>
    </row>
    <row r="412" spans="1:11" ht="12.75" customHeight="1" x14ac:dyDescent="0.2">
      <c r="A412" s="263"/>
      <c r="B412" s="263"/>
      <c r="C412" s="304"/>
      <c r="D412" s="305"/>
      <c r="E412" s="263"/>
      <c r="F412" s="306"/>
      <c r="G412" s="307"/>
      <c r="H412" s="308"/>
      <c r="J412" s="263"/>
      <c r="K412" s="263"/>
    </row>
    <row r="413" spans="1:11" ht="12.75" customHeight="1" x14ac:dyDescent="0.2">
      <c r="A413" s="263"/>
      <c r="B413" s="263"/>
      <c r="C413" s="304"/>
      <c r="D413" s="305"/>
      <c r="E413" s="263"/>
      <c r="F413" s="306"/>
      <c r="G413" s="307"/>
      <c r="H413" s="308"/>
      <c r="J413" s="263"/>
      <c r="K413" s="263"/>
    </row>
    <row r="414" spans="1:11" ht="12.75" customHeight="1" x14ac:dyDescent="0.2">
      <c r="A414" s="263"/>
      <c r="B414" s="263"/>
      <c r="C414" s="304"/>
      <c r="D414" s="305"/>
      <c r="E414" s="263"/>
      <c r="F414" s="306"/>
      <c r="G414" s="307"/>
      <c r="H414" s="308"/>
      <c r="J414" s="263"/>
      <c r="K414" s="263"/>
    </row>
    <row r="415" spans="1:11" ht="12.75" customHeight="1" x14ac:dyDescent="0.2">
      <c r="A415" s="263"/>
      <c r="B415" s="263"/>
      <c r="C415" s="304"/>
      <c r="D415" s="305"/>
      <c r="E415" s="263"/>
      <c r="F415" s="306"/>
      <c r="G415" s="307"/>
      <c r="H415" s="308"/>
      <c r="J415" s="263"/>
      <c r="K415" s="263"/>
    </row>
    <row r="416" spans="1:11" ht="12.75" customHeight="1" x14ac:dyDescent="0.2">
      <c r="A416" s="263"/>
      <c r="B416" s="263"/>
      <c r="C416" s="304"/>
      <c r="D416" s="305"/>
      <c r="E416" s="263"/>
      <c r="F416" s="306"/>
      <c r="G416" s="307"/>
      <c r="H416" s="308"/>
      <c r="J416" s="263"/>
      <c r="K416" s="263"/>
    </row>
    <row r="417" spans="1:11" ht="12.75" customHeight="1" x14ac:dyDescent="0.2">
      <c r="A417" s="263"/>
      <c r="B417" s="263"/>
      <c r="C417" s="304"/>
      <c r="D417" s="305"/>
      <c r="E417" s="263"/>
      <c r="F417" s="306"/>
      <c r="G417" s="307"/>
      <c r="H417" s="308"/>
      <c r="J417" s="263"/>
      <c r="K417" s="263"/>
    </row>
    <row r="418" spans="1:11" ht="12.75" customHeight="1" x14ac:dyDescent="0.2">
      <c r="A418" s="263"/>
      <c r="B418" s="263"/>
      <c r="C418" s="304"/>
      <c r="D418" s="305"/>
      <c r="E418" s="263"/>
      <c r="F418" s="306"/>
      <c r="G418" s="307"/>
      <c r="H418" s="308"/>
      <c r="J418" s="263"/>
      <c r="K418" s="263"/>
    </row>
    <row r="419" spans="1:11" ht="12.75" customHeight="1" x14ac:dyDescent="0.2">
      <c r="A419" s="263"/>
      <c r="B419" s="263"/>
      <c r="C419" s="304"/>
      <c r="D419" s="305"/>
      <c r="E419" s="263"/>
      <c r="F419" s="306"/>
      <c r="G419" s="307"/>
      <c r="H419" s="308"/>
      <c r="J419" s="263"/>
      <c r="K419" s="263"/>
    </row>
    <row r="420" spans="1:11" ht="12.75" customHeight="1" x14ac:dyDescent="0.2">
      <c r="A420" s="263"/>
      <c r="B420" s="263"/>
      <c r="C420" s="304"/>
      <c r="D420" s="305"/>
      <c r="E420" s="263"/>
      <c r="F420" s="306"/>
      <c r="G420" s="307"/>
      <c r="H420" s="308"/>
      <c r="J420" s="263"/>
      <c r="K420" s="263"/>
    </row>
    <row r="421" spans="1:11" ht="12.75" customHeight="1" x14ac:dyDescent="0.2">
      <c r="A421" s="263"/>
      <c r="B421" s="263"/>
      <c r="C421" s="304"/>
      <c r="D421" s="305"/>
      <c r="E421" s="263"/>
      <c r="F421" s="306"/>
      <c r="G421" s="307"/>
      <c r="H421" s="308"/>
      <c r="J421" s="263"/>
      <c r="K421" s="263"/>
    </row>
    <row r="422" spans="1:11" ht="12.75" customHeight="1" x14ac:dyDescent="0.2">
      <c r="A422" s="263"/>
      <c r="B422" s="263"/>
      <c r="C422" s="304"/>
      <c r="D422" s="305"/>
      <c r="E422" s="263"/>
      <c r="F422" s="306"/>
      <c r="G422" s="307"/>
      <c r="H422" s="308"/>
      <c r="J422" s="263"/>
      <c r="K422" s="263"/>
    </row>
    <row r="423" spans="1:11" ht="12.75" customHeight="1" x14ac:dyDescent="0.2">
      <c r="A423" s="263"/>
      <c r="B423" s="263"/>
      <c r="C423" s="304"/>
      <c r="D423" s="305"/>
      <c r="E423" s="263"/>
      <c r="F423" s="306"/>
      <c r="G423" s="307"/>
      <c r="H423" s="308"/>
      <c r="J423" s="263"/>
      <c r="K423" s="263"/>
    </row>
    <row r="424" spans="1:11" ht="12.75" customHeight="1" x14ac:dyDescent="0.2">
      <c r="A424" s="263"/>
      <c r="B424" s="263"/>
      <c r="C424" s="304"/>
      <c r="D424" s="305"/>
      <c r="E424" s="263"/>
      <c r="F424" s="306"/>
      <c r="G424" s="307"/>
      <c r="H424" s="308"/>
      <c r="J424" s="263"/>
      <c r="K424" s="263"/>
    </row>
    <row r="425" spans="1:11" ht="12.75" customHeight="1" x14ac:dyDescent="0.2">
      <c r="A425" s="263"/>
      <c r="B425" s="263"/>
      <c r="C425" s="304"/>
      <c r="D425" s="305"/>
      <c r="E425" s="263"/>
      <c r="F425" s="306"/>
      <c r="G425" s="307"/>
      <c r="H425" s="308"/>
      <c r="J425" s="263"/>
      <c r="K425" s="263"/>
    </row>
    <row r="426" spans="1:11" ht="12.75" customHeight="1" x14ac:dyDescent="0.2">
      <c r="A426" s="263"/>
      <c r="B426" s="263"/>
      <c r="C426" s="304"/>
      <c r="D426" s="305"/>
      <c r="E426" s="263"/>
      <c r="F426" s="306"/>
      <c r="G426" s="307"/>
      <c r="H426" s="308"/>
      <c r="J426" s="263"/>
      <c r="K426" s="263"/>
    </row>
    <row r="427" spans="1:11" ht="12.75" customHeight="1" x14ac:dyDescent="0.2">
      <c r="A427" s="263"/>
      <c r="B427" s="263"/>
      <c r="C427" s="304"/>
      <c r="D427" s="305"/>
      <c r="E427" s="263"/>
      <c r="F427" s="306"/>
      <c r="G427" s="307"/>
      <c r="H427" s="308"/>
      <c r="J427" s="263"/>
      <c r="K427" s="263"/>
    </row>
    <row r="428" spans="1:11" ht="12.75" customHeight="1" x14ac:dyDescent="0.2">
      <c r="A428" s="263"/>
      <c r="B428" s="263"/>
      <c r="C428" s="304"/>
      <c r="D428" s="305"/>
      <c r="E428" s="263"/>
      <c r="F428" s="306"/>
      <c r="G428" s="307"/>
      <c r="H428" s="308"/>
      <c r="J428" s="263"/>
      <c r="K428" s="263"/>
    </row>
    <row r="429" spans="1:11" ht="12.75" customHeight="1" x14ac:dyDescent="0.2">
      <c r="A429" s="263"/>
      <c r="B429" s="263"/>
      <c r="C429" s="304"/>
      <c r="D429" s="305"/>
      <c r="E429" s="263"/>
      <c r="F429" s="306"/>
      <c r="G429" s="307"/>
      <c r="H429" s="308"/>
      <c r="J429" s="263"/>
      <c r="K429" s="263"/>
    </row>
    <row r="430" spans="1:11" ht="12.75" customHeight="1" x14ac:dyDescent="0.2">
      <c r="A430" s="263"/>
      <c r="B430" s="263"/>
      <c r="C430" s="304"/>
      <c r="D430" s="305"/>
      <c r="E430" s="263"/>
      <c r="F430" s="306"/>
      <c r="G430" s="307"/>
      <c r="H430" s="308"/>
      <c r="J430" s="263"/>
      <c r="K430" s="263"/>
    </row>
    <row r="431" spans="1:11" ht="12.75" customHeight="1" x14ac:dyDescent="0.2">
      <c r="A431" s="263"/>
      <c r="B431" s="263"/>
      <c r="C431" s="304"/>
      <c r="D431" s="305"/>
      <c r="E431" s="263"/>
      <c r="F431" s="306"/>
      <c r="G431" s="307"/>
      <c r="H431" s="308"/>
      <c r="J431" s="263"/>
      <c r="K431" s="263"/>
    </row>
    <row r="432" spans="1:11" ht="12.75" customHeight="1" x14ac:dyDescent="0.2">
      <c r="A432" s="263"/>
      <c r="B432" s="263"/>
      <c r="C432" s="304"/>
      <c r="D432" s="305"/>
      <c r="E432" s="263"/>
      <c r="F432" s="306"/>
      <c r="G432" s="307"/>
      <c r="H432" s="308"/>
      <c r="J432" s="263"/>
      <c r="K432" s="263"/>
    </row>
    <row r="433" spans="1:11" ht="12.75" customHeight="1" x14ac:dyDescent="0.2">
      <c r="A433" s="263"/>
      <c r="B433" s="263"/>
      <c r="C433" s="304"/>
      <c r="D433" s="305"/>
      <c r="E433" s="263"/>
      <c r="F433" s="306"/>
      <c r="G433" s="307"/>
      <c r="H433" s="308"/>
      <c r="J433" s="263"/>
      <c r="K433" s="263"/>
    </row>
    <row r="434" spans="1:11" ht="12.75" customHeight="1" x14ac:dyDescent="0.2">
      <c r="A434" s="263"/>
      <c r="B434" s="263"/>
      <c r="C434" s="304"/>
      <c r="D434" s="305"/>
      <c r="E434" s="263"/>
      <c r="F434" s="306"/>
      <c r="G434" s="307"/>
      <c r="H434" s="308"/>
      <c r="J434" s="263"/>
      <c r="K434" s="263"/>
    </row>
    <row r="435" spans="1:11" ht="12.75" customHeight="1" x14ac:dyDescent="0.2">
      <c r="A435" s="263"/>
      <c r="B435" s="263"/>
      <c r="C435" s="304"/>
      <c r="D435" s="305"/>
      <c r="E435" s="263"/>
      <c r="F435" s="306"/>
      <c r="G435" s="307"/>
      <c r="H435" s="308"/>
      <c r="J435" s="263"/>
      <c r="K435" s="263"/>
    </row>
    <row r="436" spans="1:11" ht="12.75" customHeight="1" x14ac:dyDescent="0.2">
      <c r="A436" s="263"/>
      <c r="B436" s="263"/>
      <c r="C436" s="304"/>
      <c r="D436" s="305"/>
      <c r="E436" s="263"/>
      <c r="F436" s="306"/>
      <c r="G436" s="307"/>
      <c r="H436" s="308"/>
      <c r="J436" s="263"/>
      <c r="K436" s="263"/>
    </row>
    <row r="437" spans="1:11" ht="12.75" customHeight="1" x14ac:dyDescent="0.2">
      <c r="A437" s="263"/>
      <c r="B437" s="263"/>
      <c r="C437" s="304"/>
      <c r="D437" s="305"/>
      <c r="E437" s="263"/>
      <c r="F437" s="306"/>
      <c r="G437" s="307"/>
      <c r="H437" s="308"/>
      <c r="J437" s="263"/>
      <c r="K437" s="263"/>
    </row>
    <row r="438" spans="1:11" ht="12.75" customHeight="1" x14ac:dyDescent="0.2">
      <c r="A438" s="263"/>
      <c r="B438" s="263"/>
      <c r="C438" s="304"/>
      <c r="D438" s="305"/>
      <c r="E438" s="263"/>
      <c r="F438" s="306"/>
      <c r="G438" s="307"/>
      <c r="H438" s="308"/>
      <c r="J438" s="263"/>
      <c r="K438" s="263"/>
    </row>
    <row r="439" spans="1:11" ht="12.75" customHeight="1" x14ac:dyDescent="0.2">
      <c r="A439" s="263"/>
      <c r="B439" s="263"/>
      <c r="C439" s="304"/>
      <c r="D439" s="305"/>
      <c r="E439" s="263"/>
      <c r="F439" s="306"/>
      <c r="G439" s="307"/>
      <c r="H439" s="308"/>
      <c r="J439" s="263"/>
      <c r="K439" s="263"/>
    </row>
    <row r="440" spans="1:11" ht="12.75" customHeight="1" x14ac:dyDescent="0.2">
      <c r="A440" s="263"/>
      <c r="B440" s="263"/>
      <c r="C440" s="304"/>
      <c r="D440" s="305"/>
      <c r="E440" s="263"/>
      <c r="F440" s="306"/>
      <c r="G440" s="307"/>
      <c r="H440" s="308"/>
      <c r="J440" s="263"/>
      <c r="K440" s="263"/>
    </row>
    <row r="441" spans="1:11" ht="12.75" customHeight="1" x14ac:dyDescent="0.2">
      <c r="A441" s="263"/>
      <c r="B441" s="263"/>
      <c r="C441" s="304"/>
      <c r="D441" s="305"/>
      <c r="E441" s="263"/>
      <c r="F441" s="306"/>
      <c r="G441" s="307"/>
      <c r="H441" s="308"/>
      <c r="J441" s="263"/>
      <c r="K441" s="263"/>
    </row>
    <row r="442" spans="1:11" ht="12.75" customHeight="1" x14ac:dyDescent="0.2">
      <c r="A442" s="263"/>
      <c r="B442" s="263"/>
      <c r="C442" s="304"/>
      <c r="D442" s="305"/>
      <c r="E442" s="263"/>
      <c r="F442" s="306"/>
      <c r="G442" s="307"/>
      <c r="H442" s="308"/>
      <c r="J442" s="263"/>
      <c r="K442" s="263"/>
    </row>
    <row r="443" spans="1:11" ht="12.75" customHeight="1" x14ac:dyDescent="0.2">
      <c r="A443" s="263"/>
      <c r="B443" s="263"/>
      <c r="C443" s="304"/>
      <c r="D443" s="305"/>
      <c r="E443" s="263"/>
      <c r="F443" s="306"/>
      <c r="G443" s="307"/>
      <c r="H443" s="308"/>
      <c r="J443" s="263"/>
      <c r="K443" s="263"/>
    </row>
    <row r="444" spans="1:11" ht="12.75" customHeight="1" x14ac:dyDescent="0.2">
      <c r="A444" s="263"/>
      <c r="B444" s="263"/>
      <c r="C444" s="304"/>
      <c r="D444" s="305"/>
      <c r="E444" s="263"/>
      <c r="F444" s="306"/>
      <c r="G444" s="307"/>
      <c r="H444" s="308"/>
      <c r="J444" s="263"/>
      <c r="K444" s="263"/>
    </row>
    <row r="445" spans="1:11" ht="12.75" customHeight="1" x14ac:dyDescent="0.2">
      <c r="A445" s="263"/>
      <c r="B445" s="263"/>
      <c r="C445" s="304"/>
      <c r="D445" s="305"/>
      <c r="E445" s="263"/>
      <c r="F445" s="306"/>
      <c r="G445" s="307"/>
      <c r="H445" s="308"/>
      <c r="J445" s="263"/>
      <c r="K445" s="263"/>
    </row>
    <row r="446" spans="1:11" ht="12.75" customHeight="1" x14ac:dyDescent="0.2">
      <c r="A446" s="263"/>
      <c r="B446" s="263"/>
      <c r="C446" s="304"/>
      <c r="D446" s="305"/>
      <c r="E446" s="263"/>
      <c r="F446" s="306"/>
      <c r="G446" s="307"/>
      <c r="H446" s="308"/>
      <c r="J446" s="263"/>
      <c r="K446" s="263"/>
    </row>
    <row r="447" spans="1:11" ht="12.75" customHeight="1" x14ac:dyDescent="0.2">
      <c r="A447" s="263"/>
      <c r="B447" s="263"/>
      <c r="C447" s="304"/>
      <c r="D447" s="305"/>
      <c r="E447" s="263"/>
      <c r="F447" s="306"/>
      <c r="G447" s="307"/>
      <c r="H447" s="308"/>
      <c r="J447" s="263"/>
      <c r="K447" s="263"/>
    </row>
    <row r="448" spans="1:11" ht="12.75" customHeight="1" x14ac:dyDescent="0.2">
      <c r="A448" s="263"/>
      <c r="B448" s="263"/>
      <c r="C448" s="304"/>
      <c r="D448" s="305"/>
      <c r="E448" s="263"/>
      <c r="F448" s="306"/>
      <c r="G448" s="307"/>
      <c r="H448" s="308"/>
      <c r="J448" s="263"/>
      <c r="K448" s="263"/>
    </row>
    <row r="449" spans="1:11" ht="12.75" customHeight="1" x14ac:dyDescent="0.2">
      <c r="A449" s="263"/>
      <c r="B449" s="263"/>
      <c r="C449" s="304"/>
      <c r="D449" s="305"/>
      <c r="E449" s="263"/>
      <c r="F449" s="306"/>
      <c r="G449" s="307"/>
      <c r="H449" s="308"/>
      <c r="J449" s="263"/>
      <c r="K449" s="263"/>
    </row>
    <row r="450" spans="1:11" ht="12.75" customHeight="1" x14ac:dyDescent="0.2">
      <c r="A450" s="263"/>
      <c r="B450" s="263"/>
      <c r="C450" s="304"/>
      <c r="D450" s="305"/>
      <c r="E450" s="263"/>
      <c r="F450" s="306"/>
      <c r="G450" s="307"/>
      <c r="H450" s="308"/>
      <c r="J450" s="263"/>
      <c r="K450" s="263"/>
    </row>
    <row r="451" spans="1:11" ht="12.75" customHeight="1" x14ac:dyDescent="0.2">
      <c r="A451" s="263"/>
      <c r="B451" s="263"/>
      <c r="C451" s="304"/>
      <c r="D451" s="305"/>
      <c r="E451" s="263"/>
      <c r="F451" s="306"/>
      <c r="G451" s="307"/>
      <c r="H451" s="308"/>
      <c r="J451" s="263"/>
      <c r="K451" s="263"/>
    </row>
    <row r="452" spans="1:11" ht="12.75" customHeight="1" x14ac:dyDescent="0.2">
      <c r="A452" s="263"/>
      <c r="B452" s="263"/>
      <c r="C452" s="304"/>
      <c r="D452" s="305"/>
      <c r="E452" s="263"/>
      <c r="F452" s="306"/>
      <c r="G452" s="307"/>
      <c r="H452" s="308"/>
      <c r="J452" s="263"/>
      <c r="K452" s="263"/>
    </row>
    <row r="453" spans="1:11" ht="12.75" customHeight="1" x14ac:dyDescent="0.2">
      <c r="A453" s="263"/>
      <c r="B453" s="263"/>
      <c r="C453" s="304"/>
      <c r="D453" s="305"/>
      <c r="E453" s="263"/>
      <c r="F453" s="306"/>
      <c r="G453" s="307"/>
      <c r="H453" s="308"/>
      <c r="J453" s="263"/>
      <c r="K453" s="263"/>
    </row>
    <row r="454" spans="1:11" ht="12.75" customHeight="1" x14ac:dyDescent="0.2">
      <c r="A454" s="263"/>
      <c r="B454" s="263"/>
      <c r="C454" s="304"/>
      <c r="D454" s="305"/>
      <c r="E454" s="263"/>
      <c r="F454" s="306"/>
      <c r="G454" s="307"/>
      <c r="H454" s="308"/>
      <c r="J454" s="263"/>
      <c r="K454" s="263"/>
    </row>
    <row r="455" spans="1:11" ht="12.75" customHeight="1" x14ac:dyDescent="0.2">
      <c r="A455" s="263"/>
      <c r="B455" s="263"/>
      <c r="C455" s="304"/>
      <c r="D455" s="305"/>
      <c r="E455" s="263"/>
      <c r="F455" s="306"/>
      <c r="G455" s="307"/>
      <c r="H455" s="308"/>
      <c r="J455" s="263"/>
      <c r="K455" s="263"/>
    </row>
    <row r="456" spans="1:11" ht="12.75" customHeight="1" x14ac:dyDescent="0.2">
      <c r="A456" s="263"/>
      <c r="B456" s="263"/>
      <c r="C456" s="304"/>
      <c r="D456" s="305"/>
      <c r="E456" s="263"/>
      <c r="F456" s="306"/>
      <c r="G456" s="307"/>
      <c r="H456" s="308"/>
      <c r="J456" s="263"/>
      <c r="K456" s="263"/>
    </row>
    <row r="457" spans="1:11" ht="12.75" customHeight="1" x14ac:dyDescent="0.2">
      <c r="A457" s="263"/>
      <c r="B457" s="263"/>
      <c r="C457" s="304"/>
      <c r="D457" s="305"/>
      <c r="E457" s="263"/>
      <c r="F457" s="306"/>
      <c r="G457" s="307"/>
      <c r="H457" s="308"/>
      <c r="J457" s="263"/>
      <c r="K457" s="263"/>
    </row>
    <row r="458" spans="1:11" ht="12.75" customHeight="1" x14ac:dyDescent="0.2">
      <c r="A458" s="263"/>
      <c r="B458" s="263"/>
      <c r="C458" s="304"/>
      <c r="D458" s="305"/>
      <c r="E458" s="263"/>
      <c r="F458" s="306"/>
      <c r="G458" s="307"/>
      <c r="H458" s="308"/>
      <c r="J458" s="263"/>
      <c r="K458" s="263"/>
    </row>
    <row r="459" spans="1:11" ht="12.75" customHeight="1" x14ac:dyDescent="0.2">
      <c r="A459" s="263"/>
      <c r="B459" s="263"/>
      <c r="C459" s="304"/>
      <c r="D459" s="305"/>
      <c r="E459" s="263"/>
      <c r="F459" s="306"/>
      <c r="G459" s="307"/>
      <c r="H459" s="308"/>
      <c r="J459" s="263"/>
      <c r="K459" s="263"/>
    </row>
    <row r="460" spans="1:11" ht="12.75" customHeight="1" x14ac:dyDescent="0.2">
      <c r="A460" s="263"/>
      <c r="B460" s="263"/>
      <c r="C460" s="304"/>
      <c r="D460" s="305"/>
      <c r="E460" s="263"/>
      <c r="F460" s="306"/>
      <c r="G460" s="307"/>
      <c r="H460" s="308"/>
      <c r="J460" s="263"/>
      <c r="K460" s="263"/>
    </row>
    <row r="461" spans="1:11" ht="12.75" customHeight="1" x14ac:dyDescent="0.2">
      <c r="A461" s="263"/>
      <c r="B461" s="263"/>
      <c r="C461" s="304"/>
      <c r="D461" s="305"/>
      <c r="E461" s="263"/>
      <c r="F461" s="306"/>
      <c r="G461" s="307"/>
      <c r="H461" s="308"/>
      <c r="J461" s="263"/>
      <c r="K461" s="263"/>
    </row>
    <row r="462" spans="1:11" ht="12.75" customHeight="1" x14ac:dyDescent="0.2">
      <c r="A462" s="263"/>
      <c r="B462" s="263"/>
      <c r="C462" s="304"/>
      <c r="D462" s="305"/>
      <c r="E462" s="263"/>
      <c r="F462" s="306"/>
      <c r="G462" s="307"/>
      <c r="H462" s="308"/>
      <c r="J462" s="263"/>
      <c r="K462" s="263"/>
    </row>
    <row r="463" spans="1:11" ht="12.75" customHeight="1" x14ac:dyDescent="0.2">
      <c r="A463" s="263"/>
      <c r="B463" s="263"/>
      <c r="C463" s="304"/>
      <c r="D463" s="305"/>
      <c r="E463" s="263"/>
      <c r="F463" s="306"/>
      <c r="G463" s="307"/>
      <c r="H463" s="308"/>
      <c r="J463" s="263"/>
      <c r="K463" s="263"/>
    </row>
    <row r="464" spans="1:11" ht="12.75" customHeight="1" x14ac:dyDescent="0.2">
      <c r="A464" s="263"/>
      <c r="B464" s="263"/>
      <c r="C464" s="304"/>
      <c r="D464" s="305"/>
      <c r="E464" s="263"/>
      <c r="F464" s="306"/>
      <c r="G464" s="307"/>
      <c r="H464" s="308"/>
      <c r="J464" s="263"/>
      <c r="K464" s="263"/>
    </row>
    <row r="465" spans="1:11" ht="12.75" customHeight="1" x14ac:dyDescent="0.2">
      <c r="A465" s="263"/>
      <c r="B465" s="263"/>
      <c r="C465" s="304"/>
      <c r="D465" s="305"/>
      <c r="E465" s="263"/>
      <c r="F465" s="306"/>
      <c r="G465" s="307"/>
      <c r="H465" s="308"/>
      <c r="J465" s="263"/>
      <c r="K465" s="263"/>
    </row>
    <row r="466" spans="1:11" ht="12.75" customHeight="1" x14ac:dyDescent="0.2">
      <c r="A466" s="263"/>
      <c r="B466" s="263"/>
      <c r="C466" s="304"/>
      <c r="D466" s="305"/>
      <c r="E466" s="263"/>
      <c r="F466" s="306"/>
      <c r="G466" s="307"/>
      <c r="H466" s="308"/>
      <c r="J466" s="263"/>
      <c r="K466" s="263"/>
    </row>
    <row r="467" spans="1:11" ht="12.75" customHeight="1" x14ac:dyDescent="0.2">
      <c r="A467" s="263"/>
      <c r="B467" s="263"/>
      <c r="C467" s="304"/>
      <c r="D467" s="305"/>
      <c r="E467" s="263"/>
      <c r="F467" s="306"/>
      <c r="G467" s="307"/>
      <c r="H467" s="308"/>
      <c r="J467" s="263"/>
      <c r="K467" s="263"/>
    </row>
    <row r="468" spans="1:11" ht="12.75" customHeight="1" x14ac:dyDescent="0.2">
      <c r="A468" s="263"/>
      <c r="B468" s="263"/>
      <c r="C468" s="304"/>
      <c r="D468" s="305"/>
      <c r="E468" s="263"/>
      <c r="F468" s="306"/>
      <c r="G468" s="307"/>
      <c r="H468" s="308"/>
      <c r="J468" s="263"/>
      <c r="K468" s="263"/>
    </row>
    <row r="469" spans="1:11" ht="12.75" customHeight="1" x14ac:dyDescent="0.2">
      <c r="A469" s="263"/>
      <c r="B469" s="263"/>
      <c r="C469" s="304"/>
      <c r="D469" s="305"/>
      <c r="E469" s="263"/>
      <c r="F469" s="306"/>
      <c r="G469" s="307"/>
      <c r="H469" s="308"/>
      <c r="J469" s="263"/>
      <c r="K469" s="263"/>
    </row>
    <row r="470" spans="1:11" ht="12.75" customHeight="1" x14ac:dyDescent="0.2">
      <c r="A470" s="263"/>
      <c r="B470" s="263"/>
      <c r="C470" s="304"/>
      <c r="D470" s="305"/>
      <c r="E470" s="263"/>
      <c r="F470" s="306"/>
      <c r="G470" s="307"/>
      <c r="H470" s="308"/>
      <c r="J470" s="263"/>
      <c r="K470" s="263"/>
    </row>
    <row r="471" spans="1:11" ht="12.75" customHeight="1" x14ac:dyDescent="0.2">
      <c r="A471" s="263"/>
      <c r="B471" s="263"/>
      <c r="C471" s="304"/>
      <c r="D471" s="305"/>
      <c r="E471" s="263"/>
      <c r="F471" s="306"/>
      <c r="G471" s="307"/>
      <c r="H471" s="308"/>
      <c r="J471" s="263"/>
      <c r="K471" s="263"/>
    </row>
    <row r="472" spans="1:11" ht="12.75" customHeight="1" x14ac:dyDescent="0.2">
      <c r="A472" s="263"/>
      <c r="B472" s="263"/>
      <c r="C472" s="304"/>
      <c r="D472" s="305"/>
      <c r="E472" s="263"/>
      <c r="F472" s="306"/>
      <c r="G472" s="307"/>
      <c r="H472" s="308"/>
      <c r="J472" s="263"/>
      <c r="K472" s="263"/>
    </row>
    <row r="473" spans="1:11" ht="12.75" customHeight="1" x14ac:dyDescent="0.2">
      <c r="A473" s="263"/>
      <c r="B473" s="263"/>
      <c r="C473" s="304"/>
      <c r="D473" s="305"/>
      <c r="E473" s="263"/>
      <c r="F473" s="306"/>
      <c r="G473" s="307"/>
      <c r="H473" s="308"/>
      <c r="J473" s="263"/>
      <c r="K473" s="263"/>
    </row>
    <row r="474" spans="1:11" ht="12.75" customHeight="1" x14ac:dyDescent="0.2">
      <c r="A474" s="263"/>
      <c r="B474" s="263"/>
      <c r="C474" s="304"/>
      <c r="D474" s="305"/>
      <c r="E474" s="263"/>
      <c r="F474" s="306"/>
      <c r="G474" s="307"/>
      <c r="H474" s="308"/>
      <c r="J474" s="263"/>
      <c r="K474" s="263"/>
    </row>
    <row r="475" spans="1:11" ht="12.75" customHeight="1" x14ac:dyDescent="0.2">
      <c r="A475" s="263"/>
      <c r="B475" s="263"/>
      <c r="C475" s="304"/>
      <c r="D475" s="305"/>
      <c r="E475" s="263"/>
      <c r="F475" s="306"/>
      <c r="G475" s="307"/>
      <c r="H475" s="308"/>
      <c r="J475" s="263"/>
      <c r="K475" s="263"/>
    </row>
    <row r="476" spans="1:11" ht="12.75" customHeight="1" x14ac:dyDescent="0.2">
      <c r="A476" s="263"/>
      <c r="B476" s="263"/>
      <c r="C476" s="304"/>
      <c r="D476" s="305"/>
      <c r="E476" s="263"/>
      <c r="F476" s="306"/>
      <c r="G476" s="307"/>
      <c r="H476" s="308"/>
      <c r="J476" s="263"/>
      <c r="K476" s="263"/>
    </row>
    <row r="477" spans="1:11" ht="12.75" customHeight="1" x14ac:dyDescent="0.2">
      <c r="A477" s="263"/>
      <c r="B477" s="263"/>
      <c r="C477" s="304"/>
      <c r="D477" s="305"/>
      <c r="E477" s="263"/>
      <c r="F477" s="306"/>
      <c r="G477" s="307"/>
      <c r="H477" s="308"/>
      <c r="J477" s="263"/>
      <c r="K477" s="263"/>
    </row>
    <row r="478" spans="1:11" ht="12.75" customHeight="1" x14ac:dyDescent="0.2">
      <c r="A478" s="263"/>
      <c r="B478" s="263"/>
      <c r="C478" s="304"/>
      <c r="D478" s="305"/>
      <c r="E478" s="263"/>
      <c r="F478" s="306"/>
      <c r="G478" s="307"/>
      <c r="H478" s="308"/>
      <c r="J478" s="263"/>
      <c r="K478" s="263"/>
    </row>
    <row r="479" spans="1:11" ht="12.75" customHeight="1" x14ac:dyDescent="0.2">
      <c r="A479" s="263"/>
      <c r="B479" s="263"/>
      <c r="C479" s="304"/>
      <c r="D479" s="305"/>
      <c r="E479" s="263"/>
      <c r="F479" s="306"/>
      <c r="G479" s="307"/>
      <c r="H479" s="308"/>
      <c r="J479" s="263"/>
      <c r="K479" s="263"/>
    </row>
    <row r="480" spans="1:11" ht="12.75" customHeight="1" x14ac:dyDescent="0.2">
      <c r="A480" s="263"/>
      <c r="B480" s="263"/>
      <c r="C480" s="304"/>
      <c r="D480" s="305"/>
      <c r="E480" s="263"/>
      <c r="F480" s="306"/>
      <c r="G480" s="307"/>
      <c r="H480" s="308"/>
      <c r="J480" s="263"/>
      <c r="K480" s="263"/>
    </row>
    <row r="481" spans="1:11" ht="12.75" customHeight="1" x14ac:dyDescent="0.2">
      <c r="A481" s="263"/>
      <c r="B481" s="263"/>
      <c r="C481" s="304"/>
      <c r="D481" s="305"/>
      <c r="E481" s="263"/>
      <c r="F481" s="306"/>
      <c r="G481" s="307"/>
      <c r="H481" s="308"/>
      <c r="J481" s="263"/>
      <c r="K481" s="263"/>
    </row>
    <row r="482" spans="1:11" ht="12.75" customHeight="1" x14ac:dyDescent="0.2">
      <c r="A482" s="263"/>
      <c r="B482" s="263"/>
      <c r="C482" s="304"/>
      <c r="D482" s="305"/>
      <c r="E482" s="263"/>
      <c r="F482" s="306"/>
      <c r="G482" s="307"/>
      <c r="H482" s="308"/>
      <c r="J482" s="263"/>
      <c r="K482" s="263"/>
    </row>
    <row r="483" spans="1:11" ht="12.75" customHeight="1" x14ac:dyDescent="0.2">
      <c r="A483" s="263"/>
      <c r="B483" s="263"/>
      <c r="C483" s="304"/>
      <c r="D483" s="305"/>
      <c r="E483" s="263"/>
      <c r="F483" s="306"/>
      <c r="G483" s="307"/>
      <c r="H483" s="308"/>
      <c r="J483" s="263"/>
      <c r="K483" s="263"/>
    </row>
    <row r="484" spans="1:11" ht="12.75" customHeight="1" x14ac:dyDescent="0.2">
      <c r="A484" s="263"/>
      <c r="B484" s="263"/>
      <c r="C484" s="304"/>
      <c r="D484" s="305"/>
      <c r="E484" s="263"/>
      <c r="F484" s="306"/>
      <c r="G484" s="307"/>
      <c r="H484" s="308"/>
      <c r="J484" s="263"/>
      <c r="K484" s="263"/>
    </row>
    <row r="485" spans="1:11" ht="12.75" customHeight="1" x14ac:dyDescent="0.2">
      <c r="A485" s="263"/>
      <c r="B485" s="263"/>
      <c r="C485" s="304"/>
      <c r="D485" s="305"/>
      <c r="E485" s="263"/>
      <c r="F485" s="306"/>
      <c r="G485" s="307"/>
      <c r="H485" s="308"/>
      <c r="J485" s="263"/>
      <c r="K485" s="263"/>
    </row>
    <row r="486" spans="1:11" ht="12.75" customHeight="1" x14ac:dyDescent="0.2">
      <c r="A486" s="263"/>
      <c r="B486" s="263"/>
      <c r="C486" s="304"/>
      <c r="D486" s="305"/>
      <c r="E486" s="263"/>
      <c r="F486" s="306"/>
      <c r="G486" s="307"/>
      <c r="H486" s="308"/>
      <c r="J486" s="263"/>
      <c r="K486" s="263"/>
    </row>
    <row r="487" spans="1:11" ht="12.75" customHeight="1" x14ac:dyDescent="0.2">
      <c r="A487" s="263"/>
      <c r="B487" s="263"/>
      <c r="C487" s="304"/>
      <c r="D487" s="305"/>
      <c r="E487" s="263"/>
      <c r="F487" s="306"/>
      <c r="G487" s="307"/>
      <c r="H487" s="308"/>
      <c r="J487" s="263"/>
      <c r="K487" s="263"/>
    </row>
    <row r="488" spans="1:11" ht="12.75" customHeight="1" x14ac:dyDescent="0.2">
      <c r="A488" s="263"/>
      <c r="B488" s="263"/>
      <c r="C488" s="304"/>
      <c r="D488" s="305"/>
      <c r="E488" s="263"/>
      <c r="F488" s="306"/>
      <c r="G488" s="307"/>
      <c r="H488" s="308"/>
      <c r="J488" s="263"/>
      <c r="K488" s="263"/>
    </row>
    <row r="489" spans="1:11" ht="12.75" customHeight="1" x14ac:dyDescent="0.2">
      <c r="A489" s="263"/>
      <c r="B489" s="263"/>
      <c r="C489" s="304"/>
      <c r="D489" s="305"/>
      <c r="E489" s="263"/>
      <c r="F489" s="306"/>
      <c r="G489" s="307"/>
      <c r="H489" s="308"/>
      <c r="J489" s="263"/>
      <c r="K489" s="263"/>
    </row>
    <row r="490" spans="1:11" ht="12.75" customHeight="1" x14ac:dyDescent="0.2">
      <c r="A490" s="263"/>
      <c r="B490" s="263"/>
      <c r="C490" s="304"/>
      <c r="D490" s="305"/>
      <c r="E490" s="263"/>
      <c r="F490" s="306"/>
      <c r="G490" s="307"/>
      <c r="H490" s="308"/>
      <c r="J490" s="263"/>
      <c r="K490" s="263"/>
    </row>
    <row r="491" spans="1:11" ht="12.75" customHeight="1" x14ac:dyDescent="0.2">
      <c r="A491" s="263"/>
      <c r="B491" s="263"/>
      <c r="C491" s="304"/>
      <c r="D491" s="305"/>
      <c r="E491" s="263"/>
      <c r="F491" s="306"/>
      <c r="G491" s="307"/>
      <c r="H491" s="308"/>
      <c r="J491" s="263"/>
      <c r="K491" s="263"/>
    </row>
    <row r="492" spans="1:11" ht="12.75" customHeight="1" x14ac:dyDescent="0.2">
      <c r="A492" s="263"/>
      <c r="B492" s="263"/>
      <c r="C492" s="304"/>
      <c r="D492" s="305"/>
      <c r="E492" s="263"/>
      <c r="F492" s="306"/>
      <c r="G492" s="307"/>
      <c r="H492" s="308"/>
      <c r="J492" s="263"/>
      <c r="K492" s="263"/>
    </row>
    <row r="493" spans="1:11" ht="12.75" customHeight="1" x14ac:dyDescent="0.2">
      <c r="A493" s="263"/>
      <c r="B493" s="263"/>
      <c r="C493" s="304"/>
      <c r="D493" s="305"/>
      <c r="E493" s="263"/>
      <c r="F493" s="306"/>
      <c r="G493" s="307"/>
      <c r="H493" s="308"/>
      <c r="J493" s="263"/>
      <c r="K493" s="263"/>
    </row>
    <row r="494" spans="1:11" ht="12.75" customHeight="1" x14ac:dyDescent="0.2">
      <c r="A494" s="263"/>
      <c r="B494" s="263"/>
      <c r="C494" s="304"/>
      <c r="D494" s="305"/>
      <c r="E494" s="263"/>
      <c r="F494" s="306"/>
      <c r="G494" s="307"/>
      <c r="H494" s="308"/>
      <c r="J494" s="263"/>
      <c r="K494" s="263"/>
    </row>
    <row r="495" spans="1:11" ht="12.75" customHeight="1" x14ac:dyDescent="0.2">
      <c r="A495" s="263"/>
      <c r="B495" s="263"/>
      <c r="C495" s="304"/>
      <c r="D495" s="305"/>
      <c r="E495" s="263"/>
      <c r="F495" s="306"/>
      <c r="G495" s="307"/>
      <c r="H495" s="308"/>
      <c r="J495" s="263"/>
      <c r="K495" s="263"/>
    </row>
    <row r="496" spans="1:11" ht="12.75" customHeight="1" x14ac:dyDescent="0.2">
      <c r="A496" s="263"/>
      <c r="B496" s="263"/>
      <c r="C496" s="304"/>
      <c r="D496" s="305"/>
      <c r="E496" s="263"/>
      <c r="F496" s="306"/>
      <c r="G496" s="307"/>
      <c r="H496" s="308"/>
      <c r="J496" s="263"/>
      <c r="K496" s="263"/>
    </row>
    <row r="497" spans="1:11" ht="12.75" customHeight="1" x14ac:dyDescent="0.2">
      <c r="A497" s="263"/>
      <c r="B497" s="263"/>
      <c r="C497" s="304"/>
      <c r="D497" s="305"/>
      <c r="E497" s="263"/>
      <c r="F497" s="306"/>
      <c r="G497" s="307"/>
      <c r="H497" s="308"/>
      <c r="J497" s="263"/>
      <c r="K497" s="263"/>
    </row>
    <row r="498" spans="1:11" ht="12.75" customHeight="1" x14ac:dyDescent="0.2">
      <c r="A498" s="263"/>
      <c r="B498" s="263"/>
      <c r="C498" s="304"/>
      <c r="D498" s="305"/>
      <c r="E498" s="263"/>
      <c r="F498" s="306"/>
      <c r="G498" s="307"/>
      <c r="H498" s="308"/>
      <c r="J498" s="263"/>
      <c r="K498" s="263"/>
    </row>
    <row r="499" spans="1:11" ht="12.75" customHeight="1" x14ac:dyDescent="0.2">
      <c r="A499" s="263"/>
      <c r="B499" s="263"/>
      <c r="C499" s="304"/>
      <c r="D499" s="305"/>
      <c r="E499" s="263"/>
      <c r="F499" s="306"/>
      <c r="G499" s="307"/>
      <c r="H499" s="308"/>
      <c r="J499" s="263"/>
      <c r="K499" s="263"/>
    </row>
    <row r="500" spans="1:11" ht="12.75" customHeight="1" x14ac:dyDescent="0.2">
      <c r="A500" s="263"/>
      <c r="B500" s="263"/>
      <c r="C500" s="304"/>
      <c r="D500" s="305"/>
      <c r="E500" s="263"/>
      <c r="F500" s="306"/>
      <c r="G500" s="307"/>
      <c r="H500" s="308"/>
      <c r="J500" s="263"/>
      <c r="K500" s="263"/>
    </row>
    <row r="501" spans="1:11" ht="12.75" customHeight="1" x14ac:dyDescent="0.2">
      <c r="A501" s="263"/>
      <c r="B501" s="263"/>
      <c r="C501" s="304"/>
      <c r="D501" s="305"/>
      <c r="E501" s="263"/>
      <c r="F501" s="306"/>
      <c r="G501" s="307"/>
      <c r="H501" s="308"/>
      <c r="J501" s="263"/>
      <c r="K501" s="263"/>
    </row>
    <row r="502" spans="1:11" ht="12.75" customHeight="1" x14ac:dyDescent="0.2">
      <c r="A502" s="263"/>
      <c r="B502" s="263"/>
      <c r="C502" s="304"/>
      <c r="D502" s="305"/>
      <c r="E502" s="263"/>
      <c r="F502" s="306"/>
      <c r="G502" s="307"/>
      <c r="H502" s="308"/>
      <c r="J502" s="263"/>
      <c r="K502" s="263"/>
    </row>
    <row r="503" spans="1:11" ht="12.75" customHeight="1" x14ac:dyDescent="0.2">
      <c r="A503" s="263"/>
      <c r="B503" s="263"/>
      <c r="C503" s="304"/>
      <c r="D503" s="305"/>
      <c r="E503" s="263"/>
      <c r="F503" s="306"/>
      <c r="G503" s="307"/>
      <c r="H503" s="308"/>
      <c r="J503" s="263"/>
      <c r="K503" s="263"/>
    </row>
    <row r="504" spans="1:11" ht="12.75" customHeight="1" x14ac:dyDescent="0.2">
      <c r="A504" s="263"/>
      <c r="B504" s="263"/>
      <c r="C504" s="304"/>
      <c r="D504" s="305"/>
      <c r="E504" s="263"/>
      <c r="F504" s="306"/>
      <c r="G504" s="307"/>
      <c r="H504" s="308"/>
      <c r="J504" s="263"/>
      <c r="K504" s="263"/>
    </row>
    <row r="505" spans="1:11" ht="12.75" customHeight="1" x14ac:dyDescent="0.2">
      <c r="A505" s="263"/>
      <c r="B505" s="263"/>
      <c r="C505" s="304"/>
      <c r="D505" s="305"/>
      <c r="E505" s="263"/>
      <c r="F505" s="306"/>
      <c r="G505" s="307"/>
      <c r="H505" s="308"/>
      <c r="J505" s="263"/>
      <c r="K505" s="263"/>
    </row>
    <row r="506" spans="1:11" ht="12.75" customHeight="1" x14ac:dyDescent="0.2">
      <c r="A506" s="263"/>
      <c r="B506" s="263"/>
      <c r="C506" s="304"/>
      <c r="D506" s="305"/>
      <c r="E506" s="263"/>
      <c r="F506" s="306"/>
      <c r="G506" s="307"/>
      <c r="H506" s="308"/>
      <c r="J506" s="263"/>
      <c r="K506" s="263"/>
    </row>
    <row r="507" spans="1:11" ht="12.75" customHeight="1" x14ac:dyDescent="0.2">
      <c r="A507" s="263"/>
      <c r="B507" s="263"/>
      <c r="C507" s="304"/>
      <c r="D507" s="305"/>
      <c r="E507" s="263"/>
      <c r="F507" s="306"/>
      <c r="G507" s="307"/>
      <c r="H507" s="308"/>
      <c r="J507" s="263"/>
      <c r="K507" s="263"/>
    </row>
    <row r="508" spans="1:11" ht="12.75" customHeight="1" x14ac:dyDescent="0.2">
      <c r="A508" s="263"/>
      <c r="B508" s="263"/>
      <c r="C508" s="304"/>
      <c r="D508" s="305"/>
      <c r="E508" s="263"/>
      <c r="F508" s="306"/>
      <c r="G508" s="307"/>
      <c r="H508" s="308"/>
      <c r="J508" s="263"/>
      <c r="K508" s="263"/>
    </row>
    <row r="509" spans="1:11" ht="12.75" customHeight="1" x14ac:dyDescent="0.2">
      <c r="A509" s="263"/>
      <c r="B509" s="263"/>
      <c r="C509" s="304"/>
      <c r="D509" s="305"/>
      <c r="E509" s="263"/>
      <c r="F509" s="306"/>
      <c r="G509" s="307"/>
      <c r="H509" s="308"/>
      <c r="J509" s="263"/>
      <c r="K509" s="263"/>
    </row>
    <row r="510" spans="1:11" ht="12.75" customHeight="1" x14ac:dyDescent="0.2">
      <c r="A510" s="263"/>
      <c r="B510" s="263"/>
      <c r="C510" s="304"/>
      <c r="D510" s="305"/>
      <c r="E510" s="263"/>
      <c r="F510" s="306"/>
      <c r="G510" s="307"/>
      <c r="H510" s="308"/>
      <c r="J510" s="263"/>
      <c r="K510" s="263"/>
    </row>
    <row r="511" spans="1:11" ht="12.75" customHeight="1" x14ac:dyDescent="0.2">
      <c r="A511" s="263"/>
      <c r="B511" s="263"/>
      <c r="C511" s="304"/>
      <c r="D511" s="305"/>
      <c r="E511" s="263"/>
      <c r="F511" s="306"/>
      <c r="G511" s="307"/>
      <c r="H511" s="308"/>
      <c r="J511" s="263"/>
      <c r="K511" s="263"/>
    </row>
    <row r="512" spans="1:11" ht="12.75" customHeight="1" x14ac:dyDescent="0.2">
      <c r="A512" s="263"/>
      <c r="B512" s="263"/>
      <c r="C512" s="304"/>
      <c r="D512" s="305"/>
      <c r="E512" s="263"/>
      <c r="F512" s="306"/>
      <c r="G512" s="307"/>
      <c r="H512" s="308"/>
      <c r="J512" s="263"/>
      <c r="K512" s="263"/>
    </row>
    <row r="513" spans="1:11" ht="12.75" customHeight="1" x14ac:dyDescent="0.2">
      <c r="A513" s="263"/>
      <c r="B513" s="263"/>
      <c r="C513" s="304"/>
      <c r="D513" s="305"/>
      <c r="E513" s="263"/>
      <c r="F513" s="306"/>
      <c r="G513" s="307"/>
      <c r="H513" s="308"/>
      <c r="J513" s="263"/>
      <c r="K513" s="263"/>
    </row>
    <row r="514" spans="1:11" ht="12.75" customHeight="1" x14ac:dyDescent="0.2">
      <c r="A514" s="263"/>
      <c r="B514" s="263"/>
      <c r="C514" s="304"/>
      <c r="D514" s="305"/>
      <c r="E514" s="263"/>
      <c r="F514" s="306"/>
      <c r="G514" s="307"/>
      <c r="H514" s="308"/>
      <c r="J514" s="263"/>
      <c r="K514" s="263"/>
    </row>
    <row r="515" spans="1:11" ht="12.75" customHeight="1" x14ac:dyDescent="0.2">
      <c r="A515" s="263"/>
      <c r="B515" s="263"/>
      <c r="C515" s="304"/>
      <c r="D515" s="305"/>
      <c r="E515" s="263"/>
      <c r="F515" s="306"/>
      <c r="G515" s="307"/>
      <c r="H515" s="308"/>
      <c r="J515" s="263"/>
      <c r="K515" s="263"/>
    </row>
    <row r="516" spans="1:11" ht="12.75" customHeight="1" x14ac:dyDescent="0.2">
      <c r="A516" s="263"/>
      <c r="B516" s="263"/>
      <c r="C516" s="304"/>
      <c r="D516" s="305"/>
      <c r="E516" s="263"/>
      <c r="F516" s="306"/>
      <c r="G516" s="307"/>
      <c r="H516" s="308"/>
      <c r="J516" s="263"/>
      <c r="K516" s="263"/>
    </row>
    <row r="517" spans="1:11" ht="12.75" customHeight="1" x14ac:dyDescent="0.2">
      <c r="A517" s="263"/>
      <c r="B517" s="263"/>
      <c r="C517" s="304"/>
      <c r="D517" s="305"/>
      <c r="E517" s="263"/>
      <c r="F517" s="306"/>
      <c r="G517" s="307"/>
      <c r="H517" s="308"/>
      <c r="J517" s="263"/>
      <c r="K517" s="263"/>
    </row>
    <row r="518" spans="1:11" ht="12.75" customHeight="1" x14ac:dyDescent="0.2">
      <c r="A518" s="263"/>
      <c r="B518" s="263"/>
      <c r="C518" s="304"/>
      <c r="D518" s="305"/>
      <c r="E518" s="263"/>
      <c r="F518" s="306"/>
      <c r="G518" s="307"/>
      <c r="H518" s="308"/>
      <c r="J518" s="263"/>
      <c r="K518" s="263"/>
    </row>
    <row r="519" spans="1:11" ht="12.75" customHeight="1" x14ac:dyDescent="0.2">
      <c r="A519" s="263"/>
      <c r="B519" s="263"/>
      <c r="C519" s="304"/>
      <c r="D519" s="305"/>
      <c r="E519" s="263"/>
      <c r="F519" s="306"/>
      <c r="G519" s="307"/>
      <c r="H519" s="308"/>
      <c r="J519" s="263"/>
      <c r="K519" s="263"/>
    </row>
    <row r="520" spans="1:11" ht="12.75" customHeight="1" x14ac:dyDescent="0.2">
      <c r="A520" s="263"/>
      <c r="B520" s="263"/>
      <c r="C520" s="304"/>
      <c r="D520" s="305"/>
      <c r="E520" s="263"/>
      <c r="F520" s="306"/>
      <c r="G520" s="307"/>
      <c r="H520" s="308"/>
      <c r="J520" s="263"/>
      <c r="K520" s="263"/>
    </row>
    <row r="521" spans="1:11" ht="12.75" customHeight="1" x14ac:dyDescent="0.2">
      <c r="A521" s="263"/>
      <c r="B521" s="263"/>
      <c r="C521" s="304"/>
      <c r="D521" s="305"/>
      <c r="E521" s="263"/>
      <c r="F521" s="306"/>
      <c r="G521" s="307"/>
      <c r="H521" s="308"/>
      <c r="J521" s="263"/>
      <c r="K521" s="263"/>
    </row>
    <row r="522" spans="1:11" ht="12.75" customHeight="1" x14ac:dyDescent="0.2">
      <c r="A522" s="263"/>
      <c r="B522" s="263"/>
      <c r="C522" s="304"/>
      <c r="D522" s="305"/>
      <c r="E522" s="263"/>
      <c r="F522" s="306"/>
      <c r="G522" s="307"/>
      <c r="H522" s="308"/>
      <c r="J522" s="263"/>
      <c r="K522" s="263"/>
    </row>
    <row r="523" spans="1:11" ht="12.75" customHeight="1" x14ac:dyDescent="0.2">
      <c r="A523" s="263"/>
      <c r="B523" s="263"/>
      <c r="C523" s="304"/>
      <c r="D523" s="305"/>
      <c r="E523" s="263"/>
      <c r="F523" s="306"/>
      <c r="G523" s="307"/>
      <c r="H523" s="308"/>
      <c r="J523" s="263"/>
      <c r="K523" s="263"/>
    </row>
    <row r="524" spans="1:11" ht="12.75" customHeight="1" x14ac:dyDescent="0.2">
      <c r="A524" s="263"/>
      <c r="B524" s="263"/>
      <c r="C524" s="304"/>
      <c r="D524" s="305"/>
      <c r="E524" s="263"/>
      <c r="F524" s="306"/>
      <c r="G524" s="307"/>
      <c r="H524" s="308"/>
      <c r="J524" s="263"/>
      <c r="K524" s="263"/>
    </row>
    <row r="525" spans="1:11" ht="12.75" customHeight="1" x14ac:dyDescent="0.2">
      <c r="A525" s="263"/>
      <c r="B525" s="263"/>
      <c r="C525" s="304"/>
      <c r="D525" s="305"/>
      <c r="E525" s="263"/>
      <c r="F525" s="306"/>
      <c r="G525" s="307"/>
      <c r="H525" s="308"/>
      <c r="J525" s="263"/>
      <c r="K525" s="263"/>
    </row>
    <row r="526" spans="1:11" ht="12.75" customHeight="1" x14ac:dyDescent="0.2">
      <c r="A526" s="263"/>
      <c r="B526" s="263"/>
      <c r="C526" s="304"/>
      <c r="D526" s="305"/>
      <c r="E526" s="263"/>
      <c r="F526" s="306"/>
      <c r="G526" s="307"/>
      <c r="H526" s="308"/>
      <c r="J526" s="263"/>
      <c r="K526" s="263"/>
    </row>
    <row r="527" spans="1:11" ht="12.75" customHeight="1" x14ac:dyDescent="0.2">
      <c r="A527" s="263"/>
      <c r="B527" s="263"/>
      <c r="C527" s="304"/>
      <c r="D527" s="305"/>
      <c r="E527" s="263"/>
      <c r="F527" s="306"/>
      <c r="G527" s="307"/>
      <c r="H527" s="308"/>
      <c r="J527" s="263"/>
      <c r="K527" s="263"/>
    </row>
    <row r="528" spans="1:11" ht="12.75" customHeight="1" x14ac:dyDescent="0.2">
      <c r="A528" s="263"/>
      <c r="B528" s="263"/>
      <c r="C528" s="304"/>
      <c r="D528" s="305"/>
      <c r="E528" s="263"/>
      <c r="F528" s="306"/>
      <c r="G528" s="307"/>
      <c r="H528" s="308"/>
      <c r="J528" s="263"/>
      <c r="K528" s="263"/>
    </row>
    <row r="529" spans="1:11" ht="12.75" customHeight="1" x14ac:dyDescent="0.2">
      <c r="A529" s="263"/>
      <c r="B529" s="263"/>
      <c r="C529" s="304"/>
      <c r="D529" s="305"/>
      <c r="E529" s="263"/>
      <c r="F529" s="306"/>
      <c r="G529" s="307"/>
      <c r="H529" s="308"/>
      <c r="J529" s="263"/>
      <c r="K529" s="263"/>
    </row>
    <row r="530" spans="1:11" ht="12.75" customHeight="1" x14ac:dyDescent="0.2">
      <c r="A530" s="263"/>
      <c r="B530" s="263"/>
      <c r="C530" s="304"/>
      <c r="D530" s="305"/>
      <c r="E530" s="263"/>
      <c r="F530" s="306"/>
      <c r="G530" s="307"/>
      <c r="H530" s="308"/>
      <c r="J530" s="263"/>
      <c r="K530" s="263"/>
    </row>
    <row r="531" spans="1:11" ht="12.75" customHeight="1" x14ac:dyDescent="0.2">
      <c r="A531" s="263"/>
      <c r="B531" s="263"/>
      <c r="C531" s="304"/>
      <c r="D531" s="305"/>
      <c r="E531" s="263"/>
      <c r="F531" s="306"/>
      <c r="G531" s="307"/>
      <c r="H531" s="308"/>
      <c r="J531" s="263"/>
      <c r="K531" s="263"/>
    </row>
    <row r="532" spans="1:11" ht="12.75" customHeight="1" x14ac:dyDescent="0.2">
      <c r="A532" s="263"/>
      <c r="B532" s="263"/>
      <c r="C532" s="304"/>
      <c r="D532" s="305"/>
      <c r="E532" s="263"/>
      <c r="F532" s="306"/>
      <c r="G532" s="307"/>
      <c r="H532" s="308"/>
      <c r="J532" s="263"/>
      <c r="K532" s="263"/>
    </row>
    <row r="533" spans="1:11" ht="12.75" customHeight="1" x14ac:dyDescent="0.2">
      <c r="A533" s="263"/>
      <c r="B533" s="263"/>
      <c r="C533" s="304"/>
      <c r="D533" s="305"/>
      <c r="E533" s="263"/>
      <c r="F533" s="306"/>
      <c r="G533" s="307"/>
      <c r="H533" s="308"/>
      <c r="J533" s="263"/>
      <c r="K533" s="263"/>
    </row>
    <row r="534" spans="1:11" ht="12.75" customHeight="1" x14ac:dyDescent="0.2">
      <c r="A534" s="263"/>
      <c r="B534" s="263"/>
      <c r="C534" s="304"/>
      <c r="D534" s="305"/>
      <c r="E534" s="263"/>
      <c r="F534" s="306"/>
      <c r="G534" s="307"/>
      <c r="H534" s="308"/>
      <c r="J534" s="263"/>
      <c r="K534" s="263"/>
    </row>
    <row r="535" spans="1:11" ht="12.75" customHeight="1" x14ac:dyDescent="0.2">
      <c r="A535" s="263"/>
      <c r="B535" s="263"/>
      <c r="C535" s="304"/>
      <c r="D535" s="305"/>
      <c r="E535" s="263"/>
      <c r="F535" s="306"/>
      <c r="G535" s="307"/>
      <c r="H535" s="308"/>
      <c r="J535" s="263"/>
      <c r="K535" s="263"/>
    </row>
    <row r="536" spans="1:11" ht="12.75" customHeight="1" x14ac:dyDescent="0.2">
      <c r="A536" s="263"/>
      <c r="B536" s="263"/>
      <c r="C536" s="304"/>
      <c r="D536" s="305"/>
      <c r="E536" s="263"/>
      <c r="F536" s="306"/>
      <c r="G536" s="307"/>
      <c r="H536" s="308"/>
      <c r="J536" s="263"/>
      <c r="K536" s="263"/>
    </row>
    <row r="537" spans="1:11" ht="12.75" customHeight="1" x14ac:dyDescent="0.2">
      <c r="A537" s="263"/>
      <c r="B537" s="263"/>
      <c r="C537" s="304"/>
      <c r="D537" s="305"/>
      <c r="E537" s="263"/>
      <c r="F537" s="306"/>
      <c r="G537" s="307"/>
      <c r="H537" s="308"/>
      <c r="J537" s="263"/>
      <c r="K537" s="263"/>
    </row>
    <row r="538" spans="1:11" ht="12.75" customHeight="1" x14ac:dyDescent="0.2">
      <c r="A538" s="263"/>
      <c r="B538" s="263"/>
      <c r="C538" s="304"/>
      <c r="D538" s="305"/>
      <c r="E538" s="263"/>
      <c r="F538" s="306"/>
      <c r="G538" s="307"/>
      <c r="H538" s="308"/>
      <c r="J538" s="263"/>
      <c r="K538" s="263"/>
    </row>
    <row r="539" spans="1:11" ht="12.75" customHeight="1" x14ac:dyDescent="0.2">
      <c r="A539" s="263"/>
      <c r="B539" s="263"/>
      <c r="C539" s="304"/>
      <c r="D539" s="305"/>
      <c r="E539" s="263"/>
      <c r="F539" s="306"/>
      <c r="G539" s="307"/>
      <c r="H539" s="308"/>
      <c r="J539" s="263"/>
      <c r="K539" s="263"/>
    </row>
    <row r="540" spans="1:11" ht="12.75" customHeight="1" x14ac:dyDescent="0.2">
      <c r="A540" s="263"/>
      <c r="B540" s="263"/>
      <c r="C540" s="304"/>
      <c r="D540" s="305"/>
      <c r="E540" s="263"/>
      <c r="F540" s="306"/>
      <c r="G540" s="307"/>
      <c r="H540" s="308"/>
      <c r="J540" s="263"/>
      <c r="K540" s="263"/>
    </row>
    <row r="541" spans="1:11" ht="12.75" customHeight="1" x14ac:dyDescent="0.2">
      <c r="A541" s="263"/>
      <c r="B541" s="263"/>
      <c r="C541" s="304"/>
      <c r="D541" s="305"/>
      <c r="E541" s="263"/>
      <c r="F541" s="306"/>
      <c r="G541" s="307"/>
      <c r="H541" s="308"/>
      <c r="J541" s="263"/>
      <c r="K541" s="263"/>
    </row>
    <row r="542" spans="1:11" ht="12.75" customHeight="1" x14ac:dyDescent="0.2">
      <c r="A542" s="263"/>
      <c r="B542" s="263"/>
      <c r="C542" s="304"/>
      <c r="D542" s="305"/>
      <c r="E542" s="263"/>
      <c r="F542" s="306"/>
      <c r="G542" s="307"/>
      <c r="H542" s="308"/>
      <c r="J542" s="263"/>
      <c r="K542" s="263"/>
    </row>
    <row r="543" spans="1:11" ht="12.75" customHeight="1" x14ac:dyDescent="0.2">
      <c r="A543" s="263"/>
      <c r="B543" s="263"/>
      <c r="C543" s="304"/>
      <c r="D543" s="305"/>
      <c r="E543" s="263"/>
      <c r="F543" s="306"/>
      <c r="G543" s="307"/>
      <c r="H543" s="308"/>
      <c r="J543" s="263"/>
      <c r="K543" s="263"/>
    </row>
    <row r="544" spans="1:11" ht="12.75" customHeight="1" x14ac:dyDescent="0.2">
      <c r="A544" s="263"/>
      <c r="B544" s="263"/>
      <c r="C544" s="304"/>
      <c r="D544" s="305"/>
      <c r="E544" s="263"/>
      <c r="F544" s="306"/>
      <c r="G544" s="307"/>
      <c r="H544" s="308"/>
      <c r="J544" s="263"/>
      <c r="K544" s="263"/>
    </row>
    <row r="545" spans="1:11" ht="12.75" customHeight="1" x14ac:dyDescent="0.2">
      <c r="A545" s="263"/>
      <c r="B545" s="263"/>
      <c r="C545" s="304"/>
      <c r="D545" s="305"/>
      <c r="E545" s="263"/>
      <c r="F545" s="306"/>
      <c r="G545" s="307"/>
      <c r="H545" s="308"/>
      <c r="J545" s="263"/>
      <c r="K545" s="263"/>
    </row>
    <row r="546" spans="1:11" ht="12.75" customHeight="1" x14ac:dyDescent="0.2">
      <c r="A546" s="263"/>
      <c r="B546" s="263"/>
      <c r="C546" s="304"/>
      <c r="D546" s="305"/>
      <c r="E546" s="263"/>
      <c r="F546" s="306"/>
      <c r="G546" s="307"/>
      <c r="H546" s="308"/>
      <c r="J546" s="263"/>
      <c r="K546" s="263"/>
    </row>
    <row r="547" spans="1:11" ht="12.75" customHeight="1" x14ac:dyDescent="0.2">
      <c r="A547" s="263"/>
      <c r="B547" s="263"/>
      <c r="C547" s="304"/>
      <c r="D547" s="305"/>
      <c r="E547" s="263"/>
      <c r="F547" s="306"/>
      <c r="G547" s="307"/>
      <c r="H547" s="308"/>
      <c r="J547" s="263"/>
      <c r="K547" s="263"/>
    </row>
    <row r="548" spans="1:11" ht="12.75" customHeight="1" x14ac:dyDescent="0.2">
      <c r="A548" s="263"/>
      <c r="B548" s="263"/>
      <c r="C548" s="304"/>
      <c r="D548" s="305"/>
      <c r="E548" s="263"/>
      <c r="F548" s="306"/>
      <c r="G548" s="307"/>
      <c r="H548" s="308"/>
      <c r="J548" s="263"/>
      <c r="K548" s="263"/>
    </row>
    <row r="549" spans="1:11" ht="12.75" customHeight="1" x14ac:dyDescent="0.2">
      <c r="A549" s="263"/>
      <c r="B549" s="263"/>
      <c r="C549" s="304"/>
      <c r="D549" s="305"/>
      <c r="E549" s="263"/>
      <c r="F549" s="306"/>
      <c r="G549" s="307"/>
      <c r="H549" s="308"/>
      <c r="J549" s="263"/>
      <c r="K549" s="263"/>
    </row>
    <row r="550" spans="1:11" ht="12.75" customHeight="1" x14ac:dyDescent="0.2">
      <c r="A550" s="263"/>
      <c r="B550" s="263"/>
      <c r="C550" s="304"/>
      <c r="D550" s="305"/>
      <c r="E550" s="263"/>
      <c r="F550" s="306"/>
      <c r="G550" s="307"/>
      <c r="H550" s="308"/>
      <c r="J550" s="263"/>
      <c r="K550" s="263"/>
    </row>
    <row r="551" spans="1:11" ht="12.75" customHeight="1" x14ac:dyDescent="0.2">
      <c r="A551" s="263"/>
      <c r="B551" s="263"/>
      <c r="C551" s="304"/>
      <c r="D551" s="305"/>
      <c r="E551" s="263"/>
      <c r="F551" s="306"/>
      <c r="G551" s="307"/>
      <c r="H551" s="308"/>
      <c r="J551" s="263"/>
      <c r="K551" s="263"/>
    </row>
    <row r="552" spans="1:11" ht="12.75" customHeight="1" x14ac:dyDescent="0.2">
      <c r="A552" s="263"/>
      <c r="B552" s="263"/>
      <c r="C552" s="304"/>
      <c r="D552" s="305"/>
      <c r="E552" s="263"/>
      <c r="F552" s="306"/>
      <c r="G552" s="307"/>
      <c r="H552" s="308"/>
      <c r="J552" s="263"/>
      <c r="K552" s="263"/>
    </row>
    <row r="553" spans="1:11" ht="12.75" customHeight="1" x14ac:dyDescent="0.2">
      <c r="A553" s="263"/>
      <c r="B553" s="263"/>
      <c r="C553" s="304"/>
      <c r="D553" s="305"/>
      <c r="E553" s="263"/>
      <c r="F553" s="306"/>
      <c r="G553" s="307"/>
      <c r="H553" s="308"/>
      <c r="J553" s="263"/>
      <c r="K553" s="263"/>
    </row>
    <row r="554" spans="1:11" ht="12.75" customHeight="1" x14ac:dyDescent="0.2">
      <c r="A554" s="263"/>
      <c r="B554" s="263"/>
      <c r="C554" s="304"/>
      <c r="D554" s="305"/>
      <c r="E554" s="263"/>
      <c r="F554" s="306"/>
      <c r="G554" s="307"/>
      <c r="H554" s="308"/>
      <c r="J554" s="263"/>
      <c r="K554" s="263"/>
    </row>
    <row r="555" spans="1:11" ht="12.75" customHeight="1" x14ac:dyDescent="0.2">
      <c r="A555" s="263"/>
      <c r="B555" s="263"/>
      <c r="C555" s="304"/>
      <c r="D555" s="305"/>
      <c r="E555" s="263"/>
      <c r="F555" s="306"/>
      <c r="G555" s="307"/>
      <c r="H555" s="308"/>
      <c r="J555" s="263"/>
      <c r="K555" s="263"/>
    </row>
    <row r="556" spans="1:11" ht="12.75" customHeight="1" x14ac:dyDescent="0.2">
      <c r="A556" s="263"/>
      <c r="B556" s="263"/>
      <c r="C556" s="304"/>
      <c r="D556" s="305"/>
      <c r="E556" s="263"/>
      <c r="F556" s="306"/>
      <c r="G556" s="307"/>
      <c r="H556" s="308"/>
      <c r="J556" s="263"/>
      <c r="K556" s="263"/>
    </row>
    <row r="557" spans="1:11" ht="12.75" customHeight="1" x14ac:dyDescent="0.2">
      <c r="A557" s="263"/>
      <c r="B557" s="263"/>
      <c r="C557" s="304"/>
      <c r="D557" s="305"/>
      <c r="E557" s="263"/>
      <c r="F557" s="306"/>
      <c r="G557" s="307"/>
      <c r="H557" s="308"/>
      <c r="J557" s="263"/>
      <c r="K557" s="263"/>
    </row>
    <row r="558" spans="1:11" ht="12.75" customHeight="1" x14ac:dyDescent="0.2">
      <c r="A558" s="263"/>
      <c r="B558" s="263"/>
      <c r="C558" s="304"/>
      <c r="D558" s="305"/>
      <c r="E558" s="263"/>
      <c r="F558" s="306"/>
      <c r="G558" s="307"/>
      <c r="H558" s="308"/>
      <c r="J558" s="263"/>
      <c r="K558" s="263"/>
    </row>
    <row r="559" spans="1:11" ht="12.75" customHeight="1" x14ac:dyDescent="0.2">
      <c r="A559" s="263"/>
      <c r="B559" s="263"/>
      <c r="C559" s="304"/>
      <c r="D559" s="305"/>
      <c r="E559" s="263"/>
      <c r="F559" s="306"/>
      <c r="G559" s="307"/>
      <c r="H559" s="308"/>
      <c r="J559" s="263"/>
      <c r="K559" s="263"/>
    </row>
    <row r="560" spans="1:11" ht="12.75" customHeight="1" x14ac:dyDescent="0.2">
      <c r="A560" s="263"/>
      <c r="B560" s="263"/>
      <c r="C560" s="304"/>
      <c r="D560" s="305"/>
      <c r="E560" s="263"/>
      <c r="F560" s="306"/>
      <c r="G560" s="307"/>
      <c r="H560" s="308"/>
      <c r="J560" s="263"/>
      <c r="K560" s="263"/>
    </row>
    <row r="561" spans="1:11" ht="12.75" customHeight="1" x14ac:dyDescent="0.2">
      <c r="A561" s="263"/>
      <c r="B561" s="263"/>
      <c r="C561" s="304"/>
      <c r="D561" s="305"/>
      <c r="E561" s="263"/>
      <c r="F561" s="306"/>
      <c r="G561" s="307"/>
      <c r="H561" s="308"/>
      <c r="J561" s="263"/>
      <c r="K561" s="263"/>
    </row>
    <row r="562" spans="1:11" ht="12.75" customHeight="1" x14ac:dyDescent="0.2">
      <c r="A562" s="263"/>
      <c r="B562" s="263"/>
      <c r="C562" s="304"/>
      <c r="D562" s="305"/>
      <c r="E562" s="263"/>
      <c r="F562" s="306"/>
      <c r="G562" s="307"/>
      <c r="H562" s="308"/>
      <c r="J562" s="263"/>
      <c r="K562" s="263"/>
    </row>
    <row r="563" spans="1:11" ht="12.75" customHeight="1" x14ac:dyDescent="0.2">
      <c r="A563" s="263"/>
      <c r="B563" s="263"/>
      <c r="C563" s="304"/>
      <c r="D563" s="305"/>
      <c r="E563" s="263"/>
      <c r="F563" s="306"/>
      <c r="G563" s="307"/>
      <c r="H563" s="308"/>
      <c r="J563" s="263"/>
      <c r="K563" s="263"/>
    </row>
    <row r="564" spans="1:11" ht="12.75" customHeight="1" x14ac:dyDescent="0.2">
      <c r="A564" s="263"/>
      <c r="B564" s="263"/>
      <c r="C564" s="304"/>
      <c r="D564" s="305"/>
      <c r="E564" s="263"/>
      <c r="F564" s="306"/>
      <c r="G564" s="307"/>
      <c r="H564" s="308"/>
      <c r="J564" s="263"/>
      <c r="K564" s="263"/>
    </row>
    <row r="565" spans="1:11" ht="12.75" customHeight="1" x14ac:dyDescent="0.2">
      <c r="A565" s="263"/>
      <c r="B565" s="263"/>
      <c r="C565" s="304"/>
      <c r="D565" s="305"/>
      <c r="E565" s="263"/>
      <c r="F565" s="306"/>
      <c r="G565" s="307"/>
      <c r="H565" s="308"/>
      <c r="J565" s="263"/>
      <c r="K565" s="263"/>
    </row>
    <row r="566" spans="1:11" ht="12.75" customHeight="1" x14ac:dyDescent="0.2">
      <c r="A566" s="263"/>
      <c r="B566" s="263"/>
      <c r="C566" s="304"/>
      <c r="D566" s="305"/>
      <c r="E566" s="263"/>
      <c r="F566" s="306"/>
      <c r="G566" s="307"/>
      <c r="H566" s="308"/>
      <c r="J566" s="263"/>
      <c r="K566" s="263"/>
    </row>
    <row r="567" spans="1:11" ht="12.75" customHeight="1" x14ac:dyDescent="0.2">
      <c r="A567" s="263"/>
      <c r="B567" s="263"/>
      <c r="C567" s="304"/>
      <c r="D567" s="305"/>
      <c r="E567" s="263"/>
      <c r="F567" s="306"/>
      <c r="G567" s="307"/>
      <c r="H567" s="308"/>
      <c r="J567" s="263"/>
      <c r="K567" s="263"/>
    </row>
    <row r="568" spans="1:11" ht="12.75" customHeight="1" x14ac:dyDescent="0.2">
      <c r="A568" s="263"/>
      <c r="B568" s="263"/>
      <c r="C568" s="304"/>
      <c r="D568" s="305"/>
      <c r="E568" s="263"/>
      <c r="F568" s="306"/>
      <c r="G568" s="307"/>
      <c r="H568" s="308"/>
      <c r="J568" s="263"/>
      <c r="K568" s="263"/>
    </row>
    <row r="569" spans="1:11" ht="12.75" customHeight="1" x14ac:dyDescent="0.2">
      <c r="A569" s="263"/>
      <c r="B569" s="263"/>
      <c r="C569" s="304"/>
      <c r="D569" s="305"/>
      <c r="E569" s="263"/>
      <c r="F569" s="306"/>
      <c r="G569" s="307"/>
      <c r="H569" s="308"/>
      <c r="J569" s="263"/>
      <c r="K569" s="263"/>
    </row>
    <row r="570" spans="1:11" ht="12.75" customHeight="1" x14ac:dyDescent="0.2">
      <c r="A570" s="263"/>
      <c r="B570" s="263"/>
      <c r="C570" s="304"/>
      <c r="D570" s="305"/>
      <c r="E570" s="263"/>
      <c r="F570" s="306"/>
      <c r="G570" s="307"/>
      <c r="H570" s="308"/>
      <c r="J570" s="263"/>
      <c r="K570" s="263"/>
    </row>
    <row r="571" spans="1:11" ht="12.75" customHeight="1" x14ac:dyDescent="0.2">
      <c r="A571" s="263"/>
      <c r="B571" s="263"/>
      <c r="C571" s="304"/>
      <c r="D571" s="305"/>
      <c r="E571" s="263"/>
      <c r="F571" s="306"/>
      <c r="G571" s="307"/>
      <c r="H571" s="308"/>
      <c r="J571" s="263"/>
      <c r="K571" s="263"/>
    </row>
    <row r="572" spans="1:11" ht="12.75" customHeight="1" x14ac:dyDescent="0.2">
      <c r="A572" s="263"/>
      <c r="B572" s="263"/>
      <c r="C572" s="304"/>
      <c r="D572" s="305"/>
      <c r="E572" s="263"/>
      <c r="F572" s="306"/>
      <c r="G572" s="307"/>
      <c r="H572" s="308"/>
      <c r="J572" s="263"/>
      <c r="K572" s="263"/>
    </row>
    <row r="573" spans="1:11" ht="12.75" customHeight="1" x14ac:dyDescent="0.2">
      <c r="A573" s="263"/>
      <c r="B573" s="263"/>
      <c r="C573" s="304"/>
      <c r="D573" s="305"/>
      <c r="E573" s="263"/>
      <c r="F573" s="306"/>
      <c r="G573" s="307"/>
      <c r="H573" s="308"/>
      <c r="J573" s="263"/>
      <c r="K573" s="263"/>
    </row>
    <row r="574" spans="1:11" ht="12.75" customHeight="1" x14ac:dyDescent="0.2">
      <c r="A574" s="263"/>
      <c r="B574" s="263"/>
      <c r="C574" s="304"/>
      <c r="D574" s="305"/>
      <c r="E574" s="263"/>
      <c r="F574" s="306"/>
      <c r="G574" s="307"/>
      <c r="H574" s="308"/>
      <c r="J574" s="263"/>
      <c r="K574" s="263"/>
    </row>
    <row r="575" spans="1:11" ht="12.75" customHeight="1" x14ac:dyDescent="0.2">
      <c r="A575" s="263"/>
      <c r="B575" s="263"/>
      <c r="C575" s="304"/>
      <c r="D575" s="305"/>
      <c r="E575" s="263"/>
      <c r="F575" s="306"/>
      <c r="G575" s="307"/>
      <c r="H575" s="308"/>
      <c r="J575" s="263"/>
      <c r="K575" s="263"/>
    </row>
    <row r="576" spans="1:11" ht="12.75" customHeight="1" x14ac:dyDescent="0.2">
      <c r="A576" s="263"/>
      <c r="B576" s="263"/>
      <c r="C576" s="304"/>
      <c r="D576" s="305"/>
      <c r="E576" s="263"/>
      <c r="F576" s="306"/>
      <c r="G576" s="307"/>
      <c r="H576" s="308"/>
      <c r="J576" s="263"/>
      <c r="K576" s="263"/>
    </row>
    <row r="577" spans="1:11" ht="12.75" customHeight="1" x14ac:dyDescent="0.2">
      <c r="A577" s="263"/>
      <c r="B577" s="263"/>
      <c r="C577" s="304"/>
      <c r="D577" s="305"/>
      <c r="E577" s="263"/>
      <c r="F577" s="306"/>
      <c r="G577" s="307"/>
      <c r="H577" s="308"/>
      <c r="J577" s="263"/>
      <c r="K577" s="263"/>
    </row>
    <row r="578" spans="1:11" ht="12.75" customHeight="1" x14ac:dyDescent="0.2">
      <c r="A578" s="263"/>
      <c r="B578" s="263"/>
      <c r="C578" s="304"/>
      <c r="D578" s="305"/>
      <c r="E578" s="263"/>
      <c r="F578" s="306"/>
      <c r="G578" s="307"/>
      <c r="H578" s="308"/>
      <c r="J578" s="263"/>
      <c r="K578" s="263"/>
    </row>
    <row r="579" spans="1:11" ht="12.75" customHeight="1" x14ac:dyDescent="0.2">
      <c r="A579" s="263"/>
      <c r="B579" s="263"/>
      <c r="C579" s="304"/>
      <c r="D579" s="305"/>
      <c r="E579" s="263"/>
      <c r="F579" s="306"/>
      <c r="G579" s="307"/>
      <c r="H579" s="308"/>
      <c r="J579" s="263"/>
      <c r="K579" s="263"/>
    </row>
    <row r="580" spans="1:11" ht="12.75" customHeight="1" x14ac:dyDescent="0.2">
      <c r="A580" s="263"/>
      <c r="B580" s="263"/>
      <c r="C580" s="304"/>
      <c r="D580" s="305"/>
      <c r="E580" s="263"/>
      <c r="F580" s="306"/>
      <c r="G580" s="307"/>
      <c r="H580" s="308"/>
      <c r="J580" s="263"/>
      <c r="K580" s="263"/>
    </row>
    <row r="581" spans="1:11" ht="12.75" customHeight="1" x14ac:dyDescent="0.2">
      <c r="A581" s="263"/>
      <c r="B581" s="263"/>
      <c r="C581" s="304"/>
      <c r="D581" s="305"/>
      <c r="E581" s="263"/>
      <c r="F581" s="306"/>
      <c r="G581" s="307"/>
      <c r="H581" s="308"/>
      <c r="J581" s="263"/>
      <c r="K581" s="263"/>
    </row>
    <row r="582" spans="1:11" ht="12.75" customHeight="1" x14ac:dyDescent="0.2">
      <c r="A582" s="263"/>
      <c r="B582" s="263"/>
      <c r="C582" s="304"/>
      <c r="D582" s="305"/>
      <c r="E582" s="263"/>
      <c r="F582" s="306"/>
      <c r="G582" s="307"/>
      <c r="H582" s="308"/>
      <c r="J582" s="263"/>
      <c r="K582" s="263"/>
    </row>
    <row r="583" spans="1:11" ht="12.75" customHeight="1" x14ac:dyDescent="0.2">
      <c r="A583" s="263"/>
      <c r="B583" s="263"/>
      <c r="C583" s="304"/>
      <c r="D583" s="305"/>
      <c r="E583" s="263"/>
      <c r="F583" s="306"/>
      <c r="G583" s="307"/>
      <c r="H583" s="308"/>
      <c r="J583" s="263"/>
      <c r="K583" s="263"/>
    </row>
    <row r="584" spans="1:11" ht="12.75" customHeight="1" x14ac:dyDescent="0.2">
      <c r="A584" s="263"/>
      <c r="B584" s="263"/>
      <c r="C584" s="304"/>
      <c r="D584" s="305"/>
      <c r="E584" s="263"/>
      <c r="F584" s="306"/>
      <c r="G584" s="307"/>
      <c r="H584" s="308"/>
      <c r="J584" s="263"/>
      <c r="K584" s="263"/>
    </row>
    <row r="585" spans="1:11" ht="12.75" customHeight="1" x14ac:dyDescent="0.2">
      <c r="A585" s="263"/>
      <c r="B585" s="263"/>
      <c r="C585" s="304"/>
      <c r="D585" s="305"/>
      <c r="E585" s="263"/>
      <c r="F585" s="306"/>
      <c r="G585" s="307"/>
      <c r="H585" s="308"/>
      <c r="J585" s="263"/>
      <c r="K585" s="263"/>
    </row>
    <row r="586" spans="1:11" ht="12.75" customHeight="1" x14ac:dyDescent="0.2">
      <c r="A586" s="263"/>
      <c r="B586" s="263"/>
      <c r="C586" s="304"/>
      <c r="D586" s="305"/>
      <c r="E586" s="263"/>
      <c r="F586" s="306"/>
      <c r="G586" s="307"/>
      <c r="H586" s="308"/>
      <c r="J586" s="263"/>
      <c r="K586" s="263"/>
    </row>
    <row r="587" spans="1:11" ht="12.75" customHeight="1" x14ac:dyDescent="0.2">
      <c r="A587" s="263"/>
      <c r="B587" s="263"/>
      <c r="C587" s="304"/>
      <c r="D587" s="305"/>
      <c r="E587" s="263"/>
      <c r="F587" s="306"/>
      <c r="G587" s="307"/>
      <c r="H587" s="308"/>
      <c r="J587" s="263"/>
      <c r="K587" s="263"/>
    </row>
    <row r="588" spans="1:11" ht="12.75" customHeight="1" x14ac:dyDescent="0.2">
      <c r="A588" s="263"/>
      <c r="B588" s="263"/>
      <c r="C588" s="304"/>
      <c r="D588" s="305"/>
      <c r="E588" s="263"/>
      <c r="F588" s="306"/>
      <c r="G588" s="307"/>
      <c r="H588" s="308"/>
      <c r="J588" s="263"/>
      <c r="K588" s="263"/>
    </row>
    <row r="589" spans="1:11" ht="12.75" customHeight="1" x14ac:dyDescent="0.2">
      <c r="A589" s="263"/>
      <c r="B589" s="263"/>
      <c r="C589" s="304"/>
      <c r="D589" s="305"/>
      <c r="E589" s="263"/>
      <c r="F589" s="306"/>
      <c r="G589" s="307"/>
      <c r="H589" s="308"/>
      <c r="J589" s="263"/>
      <c r="K589" s="263"/>
    </row>
    <row r="590" spans="1:11" ht="12.75" customHeight="1" x14ac:dyDescent="0.2">
      <c r="A590" s="263"/>
      <c r="B590" s="263"/>
      <c r="C590" s="304"/>
      <c r="D590" s="305"/>
      <c r="E590" s="263"/>
      <c r="F590" s="306"/>
      <c r="G590" s="307"/>
      <c r="H590" s="308"/>
      <c r="J590" s="263"/>
      <c r="K590" s="263"/>
    </row>
    <row r="591" spans="1:11" ht="12.75" customHeight="1" x14ac:dyDescent="0.2">
      <c r="A591" s="263"/>
      <c r="B591" s="263"/>
      <c r="C591" s="304"/>
      <c r="D591" s="305"/>
      <c r="E591" s="263"/>
      <c r="F591" s="306"/>
      <c r="G591" s="307"/>
      <c r="H591" s="308"/>
      <c r="J591" s="263"/>
      <c r="K591" s="263"/>
    </row>
    <row r="592" spans="1:11" ht="12.75" customHeight="1" x14ac:dyDescent="0.2">
      <c r="A592" s="263"/>
      <c r="B592" s="263"/>
      <c r="C592" s="304"/>
      <c r="D592" s="305"/>
      <c r="E592" s="263"/>
      <c r="F592" s="306"/>
      <c r="G592" s="307"/>
      <c r="H592" s="308"/>
      <c r="J592" s="263"/>
      <c r="K592" s="263"/>
    </row>
    <row r="593" spans="1:11" ht="12.75" customHeight="1" x14ac:dyDescent="0.2">
      <c r="A593" s="263"/>
      <c r="B593" s="263"/>
      <c r="C593" s="304"/>
      <c r="D593" s="305"/>
      <c r="E593" s="263"/>
      <c r="F593" s="306"/>
      <c r="G593" s="307"/>
      <c r="H593" s="308"/>
      <c r="J593" s="263"/>
      <c r="K593" s="263"/>
    </row>
    <row r="594" spans="1:11" ht="12.75" customHeight="1" x14ac:dyDescent="0.2">
      <c r="A594" s="263"/>
      <c r="B594" s="263"/>
      <c r="C594" s="304"/>
      <c r="D594" s="305"/>
      <c r="E594" s="263"/>
      <c r="F594" s="306"/>
      <c r="G594" s="307"/>
      <c r="H594" s="308"/>
      <c r="J594" s="263"/>
      <c r="K594" s="263"/>
    </row>
    <row r="595" spans="1:11" ht="12.75" customHeight="1" x14ac:dyDescent="0.2">
      <c r="A595" s="263"/>
      <c r="B595" s="263"/>
      <c r="C595" s="304"/>
      <c r="D595" s="305"/>
      <c r="E595" s="263"/>
      <c r="F595" s="306"/>
      <c r="G595" s="307"/>
      <c r="H595" s="308"/>
      <c r="J595" s="263"/>
      <c r="K595" s="263"/>
    </row>
    <row r="596" spans="1:11" ht="12.75" customHeight="1" x14ac:dyDescent="0.2">
      <c r="A596" s="263"/>
      <c r="B596" s="263"/>
      <c r="C596" s="304"/>
      <c r="D596" s="305"/>
      <c r="E596" s="263"/>
      <c r="F596" s="306"/>
      <c r="G596" s="307"/>
      <c r="H596" s="308"/>
      <c r="J596" s="263"/>
      <c r="K596" s="263"/>
    </row>
    <row r="597" spans="1:11" ht="12.75" customHeight="1" x14ac:dyDescent="0.2">
      <c r="A597" s="263"/>
      <c r="B597" s="263"/>
      <c r="C597" s="304"/>
      <c r="D597" s="305"/>
      <c r="E597" s="263"/>
      <c r="F597" s="306"/>
      <c r="G597" s="307"/>
      <c r="H597" s="308"/>
      <c r="J597" s="263"/>
      <c r="K597" s="263"/>
    </row>
    <row r="598" spans="1:11" ht="12.75" customHeight="1" x14ac:dyDescent="0.2">
      <c r="A598" s="263"/>
      <c r="B598" s="263"/>
      <c r="C598" s="304"/>
      <c r="D598" s="305"/>
      <c r="E598" s="263"/>
      <c r="F598" s="306"/>
      <c r="G598" s="307"/>
      <c r="H598" s="308"/>
      <c r="J598" s="263"/>
      <c r="K598" s="263"/>
    </row>
    <row r="599" spans="1:11" ht="12.75" customHeight="1" x14ac:dyDescent="0.2">
      <c r="A599" s="263"/>
      <c r="B599" s="263"/>
      <c r="C599" s="304"/>
      <c r="D599" s="305"/>
      <c r="E599" s="263"/>
      <c r="F599" s="306"/>
      <c r="G599" s="307"/>
      <c r="H599" s="308"/>
      <c r="J599" s="263"/>
      <c r="K599" s="263"/>
    </row>
    <row r="600" spans="1:11" ht="12.75" customHeight="1" x14ac:dyDescent="0.2">
      <c r="A600" s="263"/>
      <c r="B600" s="263"/>
      <c r="C600" s="304"/>
      <c r="D600" s="305"/>
      <c r="E600" s="263"/>
      <c r="F600" s="306"/>
      <c r="G600" s="307"/>
      <c r="H600" s="308"/>
      <c r="J600" s="263"/>
      <c r="K600" s="263"/>
    </row>
    <row r="601" spans="1:11" ht="12.75" customHeight="1" x14ac:dyDescent="0.2">
      <c r="A601" s="263"/>
      <c r="B601" s="263"/>
      <c r="C601" s="304"/>
      <c r="D601" s="305"/>
      <c r="E601" s="263"/>
      <c r="F601" s="306"/>
      <c r="G601" s="307"/>
      <c r="H601" s="308"/>
      <c r="J601" s="263"/>
      <c r="K601" s="263"/>
    </row>
    <row r="602" spans="1:11" ht="12.75" customHeight="1" x14ac:dyDescent="0.2">
      <c r="A602" s="263"/>
      <c r="B602" s="263"/>
      <c r="C602" s="304"/>
      <c r="D602" s="305"/>
      <c r="E602" s="263"/>
      <c r="F602" s="306"/>
      <c r="G602" s="307"/>
      <c r="H602" s="308"/>
      <c r="J602" s="263"/>
      <c r="K602" s="263"/>
    </row>
    <row r="603" spans="1:11" ht="12.75" customHeight="1" x14ac:dyDescent="0.2">
      <c r="A603" s="263"/>
      <c r="B603" s="263"/>
      <c r="C603" s="304"/>
      <c r="D603" s="305"/>
      <c r="E603" s="263"/>
      <c r="F603" s="306"/>
      <c r="G603" s="307"/>
      <c r="H603" s="308"/>
      <c r="J603" s="263"/>
      <c r="K603" s="263"/>
    </row>
    <row r="604" spans="1:11" ht="12.75" customHeight="1" x14ac:dyDescent="0.2">
      <c r="A604" s="263"/>
      <c r="B604" s="263"/>
      <c r="C604" s="304"/>
      <c r="D604" s="305"/>
      <c r="E604" s="263"/>
      <c r="F604" s="306"/>
      <c r="G604" s="307"/>
      <c r="H604" s="308"/>
      <c r="J604" s="263"/>
      <c r="K604" s="263"/>
    </row>
    <row r="605" spans="1:11" ht="12.75" customHeight="1" x14ac:dyDescent="0.2">
      <c r="A605" s="263"/>
      <c r="B605" s="263"/>
      <c r="C605" s="304"/>
      <c r="D605" s="305"/>
      <c r="E605" s="263"/>
      <c r="F605" s="306"/>
      <c r="G605" s="307"/>
      <c r="H605" s="308"/>
      <c r="J605" s="263"/>
      <c r="K605" s="263"/>
    </row>
    <row r="606" spans="1:11" ht="12.75" customHeight="1" x14ac:dyDescent="0.2">
      <c r="A606" s="263"/>
      <c r="B606" s="263"/>
      <c r="C606" s="304"/>
      <c r="D606" s="305"/>
      <c r="E606" s="263"/>
      <c r="F606" s="306"/>
      <c r="G606" s="307"/>
      <c r="H606" s="308"/>
      <c r="J606" s="263"/>
      <c r="K606" s="263"/>
    </row>
    <row r="607" spans="1:11" ht="12.75" customHeight="1" x14ac:dyDescent="0.2">
      <c r="A607" s="263"/>
      <c r="B607" s="263"/>
      <c r="C607" s="304"/>
      <c r="D607" s="305"/>
      <c r="E607" s="263"/>
      <c r="F607" s="306"/>
      <c r="G607" s="307"/>
      <c r="H607" s="308"/>
      <c r="J607" s="263"/>
      <c r="K607" s="263"/>
    </row>
    <row r="608" spans="1:11" ht="12.75" customHeight="1" x14ac:dyDescent="0.2">
      <c r="A608" s="263"/>
      <c r="B608" s="263"/>
      <c r="C608" s="304"/>
      <c r="D608" s="305"/>
      <c r="E608" s="263"/>
      <c r="F608" s="306"/>
      <c r="G608" s="307"/>
      <c r="H608" s="308"/>
      <c r="J608" s="263"/>
      <c r="K608" s="263"/>
    </row>
    <row r="609" spans="1:11" ht="12.75" customHeight="1" x14ac:dyDescent="0.2">
      <c r="A609" s="263"/>
      <c r="B609" s="263"/>
      <c r="C609" s="304"/>
      <c r="D609" s="305"/>
      <c r="E609" s="263"/>
      <c r="F609" s="306"/>
      <c r="G609" s="307"/>
      <c r="H609" s="308"/>
      <c r="J609" s="263"/>
      <c r="K609" s="263"/>
    </row>
    <row r="610" spans="1:11" ht="12.75" customHeight="1" x14ac:dyDescent="0.2">
      <c r="A610" s="263"/>
      <c r="B610" s="263"/>
      <c r="C610" s="304"/>
      <c r="D610" s="305"/>
      <c r="E610" s="263"/>
      <c r="F610" s="306"/>
      <c r="G610" s="307"/>
      <c r="H610" s="308"/>
      <c r="J610" s="263"/>
      <c r="K610" s="263"/>
    </row>
    <row r="611" spans="1:11" ht="12.75" customHeight="1" x14ac:dyDescent="0.2">
      <c r="A611" s="263"/>
      <c r="B611" s="263"/>
      <c r="C611" s="304"/>
      <c r="D611" s="305"/>
      <c r="E611" s="263"/>
      <c r="F611" s="306"/>
      <c r="G611" s="307"/>
      <c r="H611" s="308"/>
      <c r="J611" s="263"/>
      <c r="K611" s="263"/>
    </row>
    <row r="612" spans="1:11" ht="12.75" customHeight="1" x14ac:dyDescent="0.2">
      <c r="A612" s="263"/>
      <c r="B612" s="263"/>
      <c r="C612" s="304"/>
      <c r="D612" s="305"/>
      <c r="E612" s="263"/>
      <c r="F612" s="306"/>
      <c r="G612" s="307"/>
      <c r="H612" s="308"/>
      <c r="J612" s="263"/>
      <c r="K612" s="263"/>
    </row>
    <row r="613" spans="1:11" ht="12.75" customHeight="1" x14ac:dyDescent="0.2">
      <c r="A613" s="263"/>
      <c r="B613" s="263"/>
      <c r="C613" s="304"/>
      <c r="D613" s="305"/>
      <c r="E613" s="263"/>
      <c r="F613" s="306"/>
      <c r="G613" s="307"/>
      <c r="H613" s="308"/>
      <c r="J613" s="263"/>
      <c r="K613" s="263"/>
    </row>
    <row r="614" spans="1:11" ht="12.75" customHeight="1" x14ac:dyDescent="0.2">
      <c r="A614" s="263"/>
      <c r="B614" s="263"/>
      <c r="C614" s="304"/>
      <c r="D614" s="305"/>
      <c r="E614" s="263"/>
      <c r="F614" s="306"/>
      <c r="G614" s="307"/>
      <c r="H614" s="308"/>
      <c r="J614" s="263"/>
      <c r="K614" s="263"/>
    </row>
    <row r="615" spans="1:11" ht="12.75" customHeight="1" x14ac:dyDescent="0.2">
      <c r="A615" s="263"/>
      <c r="B615" s="263"/>
      <c r="C615" s="304"/>
      <c r="D615" s="305"/>
      <c r="E615" s="263"/>
      <c r="F615" s="306"/>
      <c r="G615" s="307"/>
      <c r="H615" s="308"/>
      <c r="J615" s="263"/>
      <c r="K615" s="263"/>
    </row>
    <row r="616" spans="1:11" ht="12.75" customHeight="1" x14ac:dyDescent="0.2">
      <c r="A616" s="263"/>
      <c r="B616" s="263"/>
      <c r="C616" s="304"/>
      <c r="D616" s="305"/>
      <c r="E616" s="263"/>
      <c r="F616" s="306"/>
      <c r="G616" s="307"/>
      <c r="H616" s="308"/>
      <c r="J616" s="263"/>
      <c r="K616" s="263"/>
    </row>
    <row r="617" spans="1:11" ht="12.75" customHeight="1" x14ac:dyDescent="0.2">
      <c r="A617" s="263"/>
      <c r="B617" s="263"/>
      <c r="C617" s="304"/>
      <c r="D617" s="305"/>
      <c r="E617" s="263"/>
      <c r="F617" s="306"/>
      <c r="G617" s="307"/>
      <c r="H617" s="308"/>
      <c r="J617" s="263"/>
      <c r="K617" s="263"/>
    </row>
    <row r="618" spans="1:11" ht="12.75" customHeight="1" x14ac:dyDescent="0.2">
      <c r="A618" s="263"/>
      <c r="B618" s="263"/>
      <c r="C618" s="304"/>
      <c r="D618" s="305"/>
      <c r="E618" s="263"/>
      <c r="F618" s="306"/>
      <c r="G618" s="307"/>
      <c r="H618" s="308"/>
      <c r="J618" s="263"/>
      <c r="K618" s="263"/>
    </row>
    <row r="619" spans="1:11" ht="12.75" customHeight="1" x14ac:dyDescent="0.2">
      <c r="A619" s="263"/>
      <c r="B619" s="263"/>
      <c r="C619" s="304"/>
      <c r="D619" s="305"/>
      <c r="E619" s="263"/>
      <c r="F619" s="306"/>
      <c r="G619" s="307"/>
      <c r="H619" s="308"/>
      <c r="J619" s="263"/>
      <c r="K619" s="263"/>
    </row>
    <row r="620" spans="1:11" ht="12.75" customHeight="1" x14ac:dyDescent="0.2">
      <c r="A620" s="263"/>
      <c r="B620" s="263"/>
      <c r="C620" s="304"/>
      <c r="D620" s="305"/>
      <c r="E620" s="263"/>
      <c r="F620" s="306"/>
      <c r="G620" s="307"/>
      <c r="H620" s="308"/>
      <c r="J620" s="263"/>
      <c r="K620" s="263"/>
    </row>
    <row r="621" spans="1:11" ht="12.75" customHeight="1" x14ac:dyDescent="0.2">
      <c r="A621" s="263"/>
      <c r="B621" s="263"/>
      <c r="C621" s="304"/>
      <c r="D621" s="305"/>
      <c r="E621" s="263"/>
      <c r="F621" s="306"/>
      <c r="G621" s="307"/>
      <c r="H621" s="308"/>
      <c r="J621" s="263"/>
      <c r="K621" s="263"/>
    </row>
    <row r="622" spans="1:11" ht="12.75" customHeight="1" x14ac:dyDescent="0.2">
      <c r="A622" s="263"/>
      <c r="B622" s="263"/>
      <c r="C622" s="304"/>
      <c r="D622" s="305"/>
      <c r="E622" s="263"/>
      <c r="F622" s="306"/>
      <c r="G622" s="307"/>
      <c r="H622" s="308"/>
      <c r="J622" s="263"/>
      <c r="K622" s="263"/>
    </row>
    <row r="623" spans="1:11" ht="12.75" customHeight="1" x14ac:dyDescent="0.2">
      <c r="A623" s="263"/>
      <c r="B623" s="263"/>
      <c r="C623" s="304"/>
      <c r="D623" s="305"/>
      <c r="E623" s="263"/>
      <c r="F623" s="306"/>
      <c r="G623" s="307"/>
      <c r="H623" s="308"/>
      <c r="J623" s="263"/>
      <c r="K623" s="263"/>
    </row>
    <row r="624" spans="1:11" ht="12.75" customHeight="1" x14ac:dyDescent="0.2">
      <c r="A624" s="263"/>
      <c r="B624" s="263"/>
      <c r="C624" s="304"/>
      <c r="D624" s="305"/>
      <c r="E624" s="263"/>
      <c r="F624" s="306"/>
      <c r="G624" s="307"/>
      <c r="H624" s="308"/>
      <c r="J624" s="263"/>
      <c r="K624" s="263"/>
    </row>
    <row r="625" spans="1:11" ht="12.75" customHeight="1" x14ac:dyDescent="0.2">
      <c r="A625" s="263"/>
      <c r="B625" s="263"/>
      <c r="C625" s="304"/>
      <c r="D625" s="305"/>
      <c r="E625" s="263"/>
      <c r="F625" s="306"/>
      <c r="G625" s="307"/>
      <c r="H625" s="308"/>
      <c r="J625" s="263"/>
      <c r="K625" s="263"/>
    </row>
    <row r="626" spans="1:11" ht="12.75" customHeight="1" x14ac:dyDescent="0.2">
      <c r="A626" s="263"/>
      <c r="B626" s="263"/>
      <c r="C626" s="304"/>
      <c r="D626" s="305"/>
      <c r="E626" s="263"/>
      <c r="F626" s="306"/>
      <c r="G626" s="307"/>
      <c r="H626" s="308"/>
      <c r="J626" s="263"/>
      <c r="K626" s="263"/>
    </row>
    <row r="627" spans="1:11" ht="12.75" customHeight="1" x14ac:dyDescent="0.2">
      <c r="A627" s="263"/>
      <c r="B627" s="263"/>
      <c r="C627" s="304"/>
      <c r="D627" s="305"/>
      <c r="E627" s="263"/>
      <c r="F627" s="306"/>
      <c r="G627" s="307"/>
      <c r="H627" s="308"/>
      <c r="J627" s="263"/>
      <c r="K627" s="263"/>
    </row>
    <row r="628" spans="1:11" ht="12.75" customHeight="1" x14ac:dyDescent="0.2">
      <c r="A628" s="263"/>
      <c r="B628" s="263"/>
      <c r="C628" s="304"/>
      <c r="D628" s="305"/>
      <c r="E628" s="263"/>
      <c r="F628" s="306"/>
      <c r="G628" s="307"/>
      <c r="H628" s="308"/>
      <c r="J628" s="263"/>
      <c r="K628" s="263"/>
    </row>
    <row r="629" spans="1:11" ht="12.75" customHeight="1" x14ac:dyDescent="0.2">
      <c r="A629" s="263"/>
      <c r="B629" s="263"/>
      <c r="C629" s="304"/>
      <c r="D629" s="305"/>
      <c r="E629" s="263"/>
      <c r="F629" s="306"/>
      <c r="G629" s="307"/>
      <c r="H629" s="308"/>
      <c r="J629" s="263"/>
      <c r="K629" s="263"/>
    </row>
    <row r="630" spans="1:11" ht="12.75" customHeight="1" x14ac:dyDescent="0.2">
      <c r="A630" s="263"/>
      <c r="B630" s="263"/>
      <c r="C630" s="304"/>
      <c r="D630" s="305"/>
      <c r="E630" s="263"/>
      <c r="F630" s="306"/>
      <c r="G630" s="307"/>
      <c r="H630" s="308"/>
      <c r="J630" s="263"/>
      <c r="K630" s="263"/>
    </row>
    <row r="631" spans="1:11" ht="12.75" customHeight="1" x14ac:dyDescent="0.2">
      <c r="A631" s="263"/>
      <c r="B631" s="263"/>
      <c r="C631" s="304"/>
      <c r="D631" s="305"/>
      <c r="E631" s="263"/>
      <c r="F631" s="306"/>
      <c r="G631" s="307"/>
      <c r="H631" s="308"/>
      <c r="J631" s="263"/>
      <c r="K631" s="263"/>
    </row>
    <row r="632" spans="1:11" ht="12.75" customHeight="1" x14ac:dyDescent="0.2">
      <c r="A632" s="263"/>
      <c r="B632" s="263"/>
      <c r="C632" s="304"/>
      <c r="D632" s="305"/>
      <c r="E632" s="263"/>
      <c r="F632" s="306"/>
      <c r="G632" s="307"/>
      <c r="H632" s="308"/>
      <c r="J632" s="263"/>
      <c r="K632" s="263"/>
    </row>
    <row r="633" spans="1:11" ht="12.75" customHeight="1" x14ac:dyDescent="0.2">
      <c r="A633" s="263"/>
      <c r="B633" s="263"/>
      <c r="C633" s="304"/>
      <c r="D633" s="305"/>
      <c r="E633" s="263"/>
      <c r="F633" s="306"/>
      <c r="G633" s="307"/>
      <c r="H633" s="308"/>
      <c r="J633" s="263"/>
      <c r="K633" s="263"/>
    </row>
    <row r="634" spans="1:11" ht="12.75" customHeight="1" x14ac:dyDescent="0.2">
      <c r="A634" s="263"/>
      <c r="B634" s="263"/>
      <c r="C634" s="304"/>
      <c r="D634" s="305"/>
      <c r="E634" s="263"/>
      <c r="F634" s="306"/>
      <c r="G634" s="307"/>
      <c r="H634" s="308"/>
      <c r="J634" s="263"/>
      <c r="K634" s="263"/>
    </row>
    <row r="635" spans="1:11" ht="12.75" customHeight="1" x14ac:dyDescent="0.2">
      <c r="A635" s="263"/>
      <c r="B635" s="263"/>
      <c r="C635" s="304"/>
      <c r="D635" s="305"/>
      <c r="E635" s="263"/>
      <c r="F635" s="306"/>
      <c r="G635" s="307"/>
      <c r="H635" s="308"/>
      <c r="J635" s="263"/>
      <c r="K635" s="263"/>
    </row>
    <row r="636" spans="1:11" ht="12.75" customHeight="1" x14ac:dyDescent="0.2">
      <c r="A636" s="263"/>
      <c r="B636" s="263"/>
      <c r="C636" s="304"/>
      <c r="D636" s="305"/>
      <c r="E636" s="263"/>
      <c r="F636" s="306"/>
      <c r="G636" s="307"/>
      <c r="H636" s="308"/>
      <c r="J636" s="263"/>
      <c r="K636" s="263"/>
    </row>
    <row r="637" spans="1:11" ht="12.75" customHeight="1" x14ac:dyDescent="0.2">
      <c r="A637" s="263"/>
      <c r="B637" s="263"/>
      <c r="C637" s="304"/>
      <c r="D637" s="305"/>
      <c r="E637" s="263"/>
      <c r="F637" s="306"/>
      <c r="G637" s="307"/>
      <c r="H637" s="308"/>
      <c r="J637" s="263"/>
      <c r="K637" s="263"/>
    </row>
    <row r="638" spans="1:11" ht="12.75" customHeight="1" x14ac:dyDescent="0.2">
      <c r="A638" s="263"/>
      <c r="B638" s="263"/>
      <c r="C638" s="304"/>
      <c r="D638" s="305"/>
      <c r="E638" s="263"/>
      <c r="F638" s="306"/>
      <c r="G638" s="307"/>
      <c r="H638" s="308"/>
      <c r="J638" s="263"/>
      <c r="K638" s="263"/>
    </row>
    <row r="639" spans="1:11" ht="12.75" customHeight="1" x14ac:dyDescent="0.2">
      <c r="A639" s="263"/>
      <c r="B639" s="263"/>
      <c r="C639" s="304"/>
      <c r="D639" s="305"/>
      <c r="E639" s="263"/>
      <c r="F639" s="306"/>
      <c r="G639" s="307"/>
      <c r="H639" s="308"/>
      <c r="J639" s="263"/>
      <c r="K639" s="263"/>
    </row>
    <row r="640" spans="1:11" ht="12.75" customHeight="1" x14ac:dyDescent="0.2">
      <c r="A640" s="263"/>
      <c r="B640" s="263"/>
      <c r="C640" s="304"/>
      <c r="D640" s="305"/>
      <c r="E640" s="263"/>
      <c r="F640" s="306"/>
      <c r="G640" s="307"/>
      <c r="H640" s="308"/>
      <c r="J640" s="263"/>
      <c r="K640" s="263"/>
    </row>
    <row r="641" spans="1:11" ht="12.75" customHeight="1" x14ac:dyDescent="0.2">
      <c r="A641" s="263"/>
      <c r="B641" s="263"/>
      <c r="C641" s="304"/>
      <c r="D641" s="305"/>
      <c r="E641" s="263"/>
      <c r="F641" s="306"/>
      <c r="G641" s="307"/>
      <c r="H641" s="308"/>
      <c r="J641" s="263"/>
      <c r="K641" s="263"/>
    </row>
    <row r="642" spans="1:11" ht="12.75" customHeight="1" x14ac:dyDescent="0.2">
      <c r="A642" s="263"/>
      <c r="B642" s="263"/>
      <c r="C642" s="304"/>
      <c r="D642" s="305"/>
      <c r="E642" s="263"/>
      <c r="F642" s="306"/>
      <c r="G642" s="307"/>
      <c r="H642" s="308"/>
      <c r="J642" s="263"/>
      <c r="K642" s="263"/>
    </row>
    <row r="643" spans="1:11" ht="12.75" customHeight="1" x14ac:dyDescent="0.2">
      <c r="A643" s="263"/>
      <c r="B643" s="263"/>
      <c r="C643" s="304"/>
      <c r="D643" s="305"/>
      <c r="E643" s="263"/>
      <c r="F643" s="306"/>
      <c r="G643" s="307"/>
      <c r="H643" s="308"/>
      <c r="J643" s="263"/>
      <c r="K643" s="263"/>
    </row>
    <row r="644" spans="1:11" ht="12.75" customHeight="1" x14ac:dyDescent="0.2">
      <c r="A644" s="263"/>
      <c r="B644" s="263"/>
      <c r="C644" s="304"/>
      <c r="D644" s="305"/>
      <c r="E644" s="263"/>
      <c r="F644" s="306"/>
      <c r="G644" s="307"/>
      <c r="H644" s="308"/>
      <c r="J644" s="263"/>
      <c r="K644" s="263"/>
    </row>
    <row r="645" spans="1:11" ht="12.75" customHeight="1" x14ac:dyDescent="0.2">
      <c r="A645" s="263"/>
      <c r="B645" s="263"/>
      <c r="C645" s="304"/>
      <c r="D645" s="305"/>
      <c r="E645" s="263"/>
      <c r="F645" s="306"/>
      <c r="G645" s="307"/>
      <c r="H645" s="308"/>
      <c r="J645" s="263"/>
      <c r="K645" s="263"/>
    </row>
    <row r="646" spans="1:11" ht="12.75" customHeight="1" x14ac:dyDescent="0.2">
      <c r="A646" s="263"/>
      <c r="B646" s="263"/>
      <c r="C646" s="304"/>
      <c r="D646" s="305"/>
      <c r="E646" s="263"/>
      <c r="F646" s="306"/>
      <c r="G646" s="307"/>
      <c r="H646" s="308"/>
      <c r="J646" s="263"/>
      <c r="K646" s="263"/>
    </row>
    <row r="647" spans="1:11" ht="12.75" customHeight="1" x14ac:dyDescent="0.2">
      <c r="A647" s="263"/>
      <c r="B647" s="263"/>
      <c r="C647" s="304"/>
      <c r="D647" s="305"/>
      <c r="E647" s="263"/>
      <c r="F647" s="306"/>
      <c r="G647" s="307"/>
      <c r="H647" s="308"/>
      <c r="J647" s="263"/>
      <c r="K647" s="263"/>
    </row>
    <row r="648" spans="1:11" ht="12.75" customHeight="1" x14ac:dyDescent="0.2">
      <c r="A648" s="263"/>
      <c r="B648" s="263"/>
      <c r="C648" s="304"/>
      <c r="D648" s="305"/>
      <c r="E648" s="263"/>
      <c r="F648" s="306"/>
      <c r="G648" s="307"/>
      <c r="H648" s="308"/>
      <c r="J648" s="263"/>
      <c r="K648" s="263"/>
    </row>
    <row r="649" spans="1:11" ht="12.75" customHeight="1" x14ac:dyDescent="0.2">
      <c r="A649" s="263"/>
      <c r="B649" s="263"/>
      <c r="C649" s="304"/>
      <c r="D649" s="305"/>
      <c r="E649" s="263"/>
      <c r="F649" s="306"/>
      <c r="G649" s="307"/>
      <c r="H649" s="308"/>
      <c r="J649" s="263"/>
      <c r="K649" s="263"/>
    </row>
    <row r="650" spans="1:11" ht="12.75" customHeight="1" x14ac:dyDescent="0.2">
      <c r="A650" s="263"/>
      <c r="B650" s="263"/>
      <c r="C650" s="304"/>
      <c r="D650" s="305"/>
      <c r="E650" s="263"/>
      <c r="F650" s="306"/>
      <c r="G650" s="307"/>
      <c r="H650" s="308"/>
      <c r="J650" s="263"/>
      <c r="K650" s="263"/>
    </row>
    <row r="651" spans="1:11" ht="12.75" customHeight="1" x14ac:dyDescent="0.2">
      <c r="A651" s="263"/>
      <c r="B651" s="263"/>
      <c r="C651" s="304"/>
      <c r="D651" s="305"/>
      <c r="E651" s="263"/>
      <c r="F651" s="306"/>
      <c r="G651" s="307"/>
      <c r="H651" s="308"/>
      <c r="J651" s="263"/>
      <c r="K651" s="263"/>
    </row>
    <row r="652" spans="1:11" ht="12.75" customHeight="1" x14ac:dyDescent="0.2">
      <c r="A652" s="263"/>
      <c r="B652" s="263"/>
      <c r="C652" s="304"/>
      <c r="D652" s="305"/>
      <c r="E652" s="263"/>
      <c r="F652" s="306"/>
      <c r="G652" s="307"/>
      <c r="H652" s="308"/>
      <c r="J652" s="263"/>
      <c r="K652" s="263"/>
    </row>
    <row r="653" spans="1:11" ht="12.75" customHeight="1" x14ac:dyDescent="0.2">
      <c r="A653" s="263"/>
      <c r="B653" s="263"/>
      <c r="C653" s="304"/>
      <c r="D653" s="305"/>
      <c r="E653" s="263"/>
      <c r="F653" s="306"/>
      <c r="G653" s="307"/>
      <c r="H653" s="308"/>
      <c r="J653" s="263"/>
      <c r="K653" s="263"/>
    </row>
    <row r="654" spans="1:11" ht="12.75" customHeight="1" x14ac:dyDescent="0.2">
      <c r="A654" s="263"/>
      <c r="B654" s="263"/>
      <c r="C654" s="304"/>
      <c r="D654" s="305"/>
      <c r="E654" s="263"/>
      <c r="F654" s="306"/>
      <c r="G654" s="307"/>
      <c r="H654" s="308"/>
      <c r="J654" s="263"/>
      <c r="K654" s="263"/>
    </row>
    <row r="655" spans="1:11" ht="12.75" customHeight="1" x14ac:dyDescent="0.2">
      <c r="A655" s="263"/>
      <c r="B655" s="263"/>
      <c r="C655" s="304"/>
      <c r="D655" s="305"/>
      <c r="E655" s="263"/>
      <c r="F655" s="306"/>
      <c r="G655" s="307"/>
      <c r="H655" s="308"/>
      <c r="J655" s="263"/>
      <c r="K655" s="263"/>
    </row>
    <row r="656" spans="1:11" ht="12.75" customHeight="1" x14ac:dyDescent="0.2">
      <c r="A656" s="263"/>
      <c r="B656" s="263"/>
      <c r="C656" s="304"/>
      <c r="D656" s="305"/>
      <c r="E656" s="263"/>
      <c r="F656" s="306"/>
      <c r="G656" s="307"/>
      <c r="H656" s="308"/>
      <c r="J656" s="263"/>
      <c r="K656" s="263"/>
    </row>
    <row r="657" spans="1:11" ht="12.75" customHeight="1" x14ac:dyDescent="0.2">
      <c r="A657" s="263"/>
      <c r="B657" s="263"/>
      <c r="C657" s="304"/>
      <c r="D657" s="305"/>
      <c r="E657" s="263"/>
      <c r="F657" s="306"/>
      <c r="G657" s="307"/>
      <c r="H657" s="308"/>
      <c r="J657" s="263"/>
      <c r="K657" s="263"/>
    </row>
    <row r="658" spans="1:11" ht="12.75" customHeight="1" x14ac:dyDescent="0.2">
      <c r="A658" s="263"/>
      <c r="B658" s="263"/>
      <c r="C658" s="304"/>
      <c r="D658" s="305"/>
      <c r="E658" s="263"/>
      <c r="F658" s="306"/>
      <c r="G658" s="307"/>
      <c r="H658" s="308"/>
      <c r="J658" s="263"/>
      <c r="K658" s="263"/>
    </row>
    <row r="659" spans="1:11" ht="12.75" customHeight="1" x14ac:dyDescent="0.2">
      <c r="A659" s="263"/>
      <c r="B659" s="263"/>
      <c r="C659" s="304"/>
      <c r="D659" s="305"/>
      <c r="E659" s="263"/>
      <c r="F659" s="306"/>
      <c r="G659" s="307"/>
      <c r="H659" s="308"/>
      <c r="J659" s="263"/>
      <c r="K659" s="263"/>
    </row>
    <row r="660" spans="1:11" ht="12.75" customHeight="1" x14ac:dyDescent="0.2">
      <c r="A660" s="263"/>
      <c r="B660" s="263"/>
      <c r="C660" s="304"/>
      <c r="D660" s="305"/>
      <c r="E660" s="263"/>
      <c r="F660" s="306"/>
      <c r="G660" s="307"/>
      <c r="H660" s="308"/>
      <c r="J660" s="263"/>
      <c r="K660" s="263"/>
    </row>
    <row r="661" spans="1:11" ht="12.75" customHeight="1" x14ac:dyDescent="0.2">
      <c r="A661" s="263"/>
      <c r="B661" s="263"/>
      <c r="C661" s="304"/>
      <c r="D661" s="305"/>
      <c r="E661" s="263"/>
      <c r="F661" s="306"/>
      <c r="G661" s="307"/>
      <c r="H661" s="308"/>
      <c r="J661" s="263"/>
      <c r="K661" s="263"/>
    </row>
    <row r="662" spans="1:11" ht="12.75" customHeight="1" x14ac:dyDescent="0.2">
      <c r="A662" s="263"/>
      <c r="B662" s="263"/>
      <c r="C662" s="304"/>
      <c r="D662" s="305"/>
      <c r="E662" s="263"/>
      <c r="F662" s="306"/>
      <c r="G662" s="307"/>
      <c r="H662" s="308"/>
      <c r="J662" s="263"/>
      <c r="K662" s="263"/>
    </row>
    <row r="663" spans="1:11" ht="12.75" customHeight="1" x14ac:dyDescent="0.2">
      <c r="A663" s="263"/>
      <c r="B663" s="263"/>
      <c r="C663" s="304"/>
      <c r="D663" s="305"/>
      <c r="E663" s="263"/>
      <c r="F663" s="306"/>
      <c r="G663" s="307"/>
      <c r="H663" s="308"/>
      <c r="J663" s="263"/>
      <c r="K663" s="263"/>
    </row>
    <row r="664" spans="1:11" ht="12.75" customHeight="1" x14ac:dyDescent="0.2">
      <c r="A664" s="263"/>
      <c r="B664" s="263"/>
      <c r="C664" s="304"/>
      <c r="D664" s="305"/>
      <c r="E664" s="263"/>
      <c r="F664" s="306"/>
      <c r="G664" s="307"/>
      <c r="H664" s="308"/>
      <c r="J664" s="263"/>
      <c r="K664" s="263"/>
    </row>
    <row r="665" spans="1:11" ht="12.75" customHeight="1" x14ac:dyDescent="0.2">
      <c r="A665" s="263"/>
      <c r="B665" s="263"/>
      <c r="C665" s="304"/>
      <c r="D665" s="305"/>
      <c r="E665" s="263"/>
      <c r="F665" s="306"/>
      <c r="G665" s="307"/>
      <c r="H665" s="308"/>
      <c r="J665" s="263"/>
      <c r="K665" s="263"/>
    </row>
    <row r="666" spans="1:11" ht="12.75" customHeight="1" x14ac:dyDescent="0.2">
      <c r="A666" s="263"/>
      <c r="B666" s="263"/>
      <c r="C666" s="304"/>
      <c r="D666" s="305"/>
      <c r="E666" s="263"/>
      <c r="F666" s="306"/>
      <c r="G666" s="307"/>
      <c r="H666" s="308"/>
      <c r="J666" s="263"/>
      <c r="K666" s="263"/>
    </row>
    <row r="667" spans="1:11" ht="12.75" customHeight="1" x14ac:dyDescent="0.2">
      <c r="A667" s="263"/>
      <c r="B667" s="263"/>
      <c r="C667" s="304"/>
      <c r="D667" s="305"/>
      <c r="E667" s="263"/>
      <c r="F667" s="306"/>
      <c r="G667" s="307"/>
      <c r="H667" s="308"/>
      <c r="J667" s="263"/>
      <c r="K667" s="263"/>
    </row>
    <row r="668" spans="1:11" ht="12.75" customHeight="1" x14ac:dyDescent="0.2">
      <c r="A668" s="263"/>
      <c r="B668" s="263"/>
      <c r="C668" s="304"/>
      <c r="D668" s="305"/>
      <c r="E668" s="263"/>
      <c r="F668" s="306"/>
      <c r="G668" s="307"/>
      <c r="H668" s="308"/>
      <c r="J668" s="263"/>
      <c r="K668" s="263"/>
    </row>
    <row r="669" spans="1:11" ht="12.75" customHeight="1" x14ac:dyDescent="0.2">
      <c r="A669" s="263"/>
      <c r="B669" s="263"/>
      <c r="C669" s="304"/>
      <c r="D669" s="305"/>
      <c r="E669" s="263"/>
      <c r="F669" s="306"/>
      <c r="G669" s="307"/>
      <c r="H669" s="308"/>
      <c r="J669" s="263"/>
      <c r="K669" s="263"/>
    </row>
    <row r="670" spans="1:11" ht="12.75" customHeight="1" x14ac:dyDescent="0.2">
      <c r="A670" s="263"/>
      <c r="B670" s="263"/>
      <c r="C670" s="304"/>
      <c r="D670" s="305"/>
      <c r="E670" s="263"/>
      <c r="F670" s="306"/>
      <c r="G670" s="307"/>
      <c r="H670" s="308"/>
      <c r="J670" s="263"/>
      <c r="K670" s="263"/>
    </row>
    <row r="671" spans="1:11" ht="12.75" customHeight="1" x14ac:dyDescent="0.2">
      <c r="A671" s="263"/>
      <c r="B671" s="263"/>
      <c r="C671" s="304"/>
      <c r="D671" s="305"/>
      <c r="E671" s="263"/>
      <c r="F671" s="306"/>
      <c r="G671" s="307"/>
      <c r="H671" s="308"/>
      <c r="J671" s="263"/>
      <c r="K671" s="263"/>
    </row>
    <row r="672" spans="1:11" ht="12.75" customHeight="1" x14ac:dyDescent="0.2">
      <c r="A672" s="263"/>
      <c r="B672" s="263"/>
      <c r="C672" s="304"/>
      <c r="D672" s="305"/>
      <c r="E672" s="263"/>
      <c r="F672" s="306"/>
      <c r="G672" s="307"/>
      <c r="H672" s="308"/>
      <c r="J672" s="263"/>
      <c r="K672" s="263"/>
    </row>
    <row r="673" spans="1:11" ht="12.75" customHeight="1" x14ac:dyDescent="0.2">
      <c r="A673" s="263"/>
      <c r="B673" s="263"/>
      <c r="C673" s="304"/>
      <c r="D673" s="305"/>
      <c r="E673" s="263"/>
      <c r="F673" s="306"/>
      <c r="G673" s="307"/>
      <c r="H673" s="308"/>
      <c r="J673" s="263"/>
      <c r="K673" s="263"/>
    </row>
    <row r="674" spans="1:11" ht="12.75" customHeight="1" x14ac:dyDescent="0.2">
      <c r="A674" s="263"/>
      <c r="B674" s="263"/>
      <c r="C674" s="304"/>
      <c r="D674" s="305"/>
      <c r="E674" s="263"/>
      <c r="F674" s="306"/>
      <c r="G674" s="307"/>
      <c r="H674" s="308"/>
      <c r="J674" s="263"/>
      <c r="K674" s="263"/>
    </row>
    <row r="675" spans="1:11" ht="12.75" customHeight="1" x14ac:dyDescent="0.2">
      <c r="A675" s="263"/>
      <c r="B675" s="263"/>
      <c r="C675" s="304"/>
      <c r="D675" s="305"/>
      <c r="E675" s="263"/>
      <c r="F675" s="306"/>
      <c r="G675" s="307"/>
      <c r="H675" s="308"/>
      <c r="J675" s="263"/>
      <c r="K675" s="263"/>
    </row>
    <row r="676" spans="1:11" ht="12.75" customHeight="1" x14ac:dyDescent="0.2">
      <c r="A676" s="263"/>
      <c r="B676" s="263"/>
      <c r="C676" s="304"/>
      <c r="D676" s="305"/>
      <c r="E676" s="263"/>
      <c r="F676" s="306"/>
      <c r="G676" s="307"/>
      <c r="H676" s="308"/>
      <c r="J676" s="263"/>
      <c r="K676" s="263"/>
    </row>
    <row r="677" spans="1:11" ht="12.75" customHeight="1" x14ac:dyDescent="0.2">
      <c r="A677" s="263"/>
      <c r="B677" s="263"/>
      <c r="C677" s="304"/>
      <c r="D677" s="305"/>
      <c r="E677" s="263"/>
      <c r="F677" s="306"/>
      <c r="G677" s="307"/>
      <c r="H677" s="308"/>
      <c r="J677" s="263"/>
      <c r="K677" s="263"/>
    </row>
    <row r="678" spans="1:11" ht="12.75" customHeight="1" x14ac:dyDescent="0.2">
      <c r="A678" s="263"/>
      <c r="B678" s="263"/>
      <c r="C678" s="304"/>
      <c r="D678" s="305"/>
      <c r="E678" s="263"/>
      <c r="F678" s="306"/>
      <c r="G678" s="307"/>
      <c r="H678" s="308"/>
      <c r="J678" s="263"/>
      <c r="K678" s="263"/>
    </row>
    <row r="679" spans="1:11" ht="12.75" customHeight="1" x14ac:dyDescent="0.2">
      <c r="A679" s="263"/>
      <c r="B679" s="263"/>
      <c r="C679" s="304"/>
      <c r="D679" s="305"/>
      <c r="E679" s="263"/>
      <c r="F679" s="306"/>
      <c r="G679" s="307"/>
      <c r="H679" s="308"/>
      <c r="J679" s="263"/>
      <c r="K679" s="263"/>
    </row>
    <row r="680" spans="1:11" ht="12.75" customHeight="1" x14ac:dyDescent="0.2">
      <c r="A680" s="263"/>
      <c r="B680" s="263"/>
      <c r="C680" s="304"/>
      <c r="D680" s="305"/>
      <c r="E680" s="263"/>
      <c r="F680" s="306"/>
      <c r="G680" s="307"/>
      <c r="H680" s="308"/>
      <c r="J680" s="263"/>
      <c r="K680" s="263"/>
    </row>
    <row r="681" spans="1:11" ht="12.75" customHeight="1" x14ac:dyDescent="0.2">
      <c r="A681" s="263"/>
      <c r="B681" s="263"/>
      <c r="C681" s="304"/>
      <c r="D681" s="305"/>
      <c r="E681" s="263"/>
      <c r="F681" s="306"/>
      <c r="G681" s="307"/>
      <c r="H681" s="308"/>
      <c r="J681" s="263"/>
      <c r="K681" s="263"/>
    </row>
    <row r="682" spans="1:11" ht="12.75" customHeight="1" x14ac:dyDescent="0.2">
      <c r="A682" s="263"/>
      <c r="B682" s="263"/>
      <c r="C682" s="304"/>
      <c r="D682" s="305"/>
      <c r="E682" s="263"/>
      <c r="F682" s="306"/>
      <c r="G682" s="307"/>
      <c r="H682" s="308"/>
      <c r="J682" s="263"/>
      <c r="K682" s="263"/>
    </row>
    <row r="683" spans="1:11" ht="12.75" customHeight="1" x14ac:dyDescent="0.2">
      <c r="A683" s="263"/>
      <c r="B683" s="263"/>
      <c r="C683" s="304"/>
      <c r="D683" s="305"/>
      <c r="E683" s="263"/>
      <c r="F683" s="306"/>
      <c r="G683" s="307"/>
      <c r="H683" s="308"/>
      <c r="J683" s="263"/>
      <c r="K683" s="263"/>
    </row>
    <row r="684" spans="1:11" ht="12.75" customHeight="1" x14ac:dyDescent="0.2">
      <c r="A684" s="263"/>
      <c r="B684" s="263"/>
      <c r="C684" s="304"/>
      <c r="D684" s="305"/>
      <c r="E684" s="263"/>
      <c r="F684" s="306"/>
      <c r="G684" s="307"/>
      <c r="H684" s="308"/>
      <c r="J684" s="263"/>
      <c r="K684" s="263"/>
    </row>
    <row r="685" spans="1:11" ht="12.75" customHeight="1" x14ac:dyDescent="0.2">
      <c r="A685" s="263"/>
      <c r="B685" s="263"/>
      <c r="C685" s="304"/>
      <c r="D685" s="305"/>
      <c r="E685" s="263"/>
      <c r="F685" s="306"/>
      <c r="G685" s="307"/>
      <c r="H685" s="308"/>
      <c r="J685" s="263"/>
      <c r="K685" s="263"/>
    </row>
    <row r="686" spans="1:11" ht="12.75" customHeight="1" x14ac:dyDescent="0.2">
      <c r="A686" s="263"/>
      <c r="B686" s="263"/>
      <c r="C686" s="304"/>
      <c r="D686" s="305"/>
      <c r="E686" s="263"/>
      <c r="F686" s="306"/>
      <c r="G686" s="307"/>
      <c r="H686" s="308"/>
      <c r="J686" s="263"/>
      <c r="K686" s="263"/>
    </row>
    <row r="687" spans="1:11" ht="12.75" customHeight="1" x14ac:dyDescent="0.2">
      <c r="A687" s="263"/>
      <c r="B687" s="263"/>
      <c r="C687" s="304"/>
      <c r="D687" s="305"/>
      <c r="E687" s="263"/>
      <c r="F687" s="306"/>
      <c r="G687" s="307"/>
      <c r="H687" s="308"/>
      <c r="J687" s="263"/>
      <c r="K687" s="263"/>
    </row>
    <row r="688" spans="1:11" ht="12.75" customHeight="1" x14ac:dyDescent="0.2">
      <c r="A688" s="263"/>
      <c r="B688" s="263"/>
      <c r="C688" s="304"/>
      <c r="D688" s="305"/>
      <c r="E688" s="263"/>
      <c r="F688" s="306"/>
      <c r="G688" s="307"/>
      <c r="H688" s="308"/>
      <c r="J688" s="263"/>
      <c r="K688" s="263"/>
    </row>
    <row r="689" spans="1:11" ht="12.75" customHeight="1" x14ac:dyDescent="0.2">
      <c r="A689" s="263"/>
      <c r="B689" s="263"/>
      <c r="C689" s="304"/>
      <c r="D689" s="305"/>
      <c r="E689" s="263"/>
      <c r="F689" s="306"/>
      <c r="G689" s="307"/>
      <c r="H689" s="308"/>
      <c r="J689" s="263"/>
      <c r="K689" s="263"/>
    </row>
    <row r="690" spans="1:11" ht="12.75" customHeight="1" x14ac:dyDescent="0.2">
      <c r="A690" s="263"/>
      <c r="B690" s="263"/>
      <c r="C690" s="304"/>
      <c r="D690" s="305"/>
      <c r="E690" s="263"/>
      <c r="F690" s="306"/>
      <c r="G690" s="307"/>
      <c r="H690" s="308"/>
      <c r="J690" s="263"/>
      <c r="K690" s="263"/>
    </row>
    <row r="691" spans="1:11" ht="12.75" customHeight="1" x14ac:dyDescent="0.2">
      <c r="A691" s="263"/>
      <c r="B691" s="263"/>
      <c r="C691" s="304"/>
      <c r="D691" s="305"/>
      <c r="E691" s="263"/>
      <c r="F691" s="306"/>
      <c r="G691" s="307"/>
      <c r="H691" s="308"/>
      <c r="J691" s="263"/>
      <c r="K691" s="263"/>
    </row>
    <row r="692" spans="1:11" ht="12.75" customHeight="1" x14ac:dyDescent="0.2">
      <c r="A692" s="263"/>
      <c r="B692" s="263"/>
      <c r="C692" s="304"/>
      <c r="D692" s="305"/>
      <c r="E692" s="263"/>
      <c r="F692" s="306"/>
      <c r="G692" s="307"/>
      <c r="H692" s="308"/>
      <c r="J692" s="263"/>
      <c r="K692" s="263"/>
    </row>
    <row r="693" spans="1:11" ht="12.75" customHeight="1" x14ac:dyDescent="0.2">
      <c r="A693" s="263"/>
      <c r="B693" s="263"/>
      <c r="C693" s="304"/>
      <c r="D693" s="305"/>
      <c r="E693" s="263"/>
      <c r="F693" s="306"/>
      <c r="G693" s="307"/>
      <c r="H693" s="308"/>
      <c r="J693" s="263"/>
      <c r="K693" s="263"/>
    </row>
    <row r="694" spans="1:11" ht="12.75" customHeight="1" x14ac:dyDescent="0.2">
      <c r="A694" s="263"/>
      <c r="B694" s="263"/>
      <c r="C694" s="304"/>
      <c r="D694" s="305"/>
      <c r="E694" s="263"/>
      <c r="F694" s="306"/>
      <c r="G694" s="307"/>
      <c r="H694" s="308"/>
      <c r="J694" s="263"/>
      <c r="K694" s="263"/>
    </row>
    <row r="695" spans="1:11" ht="12.75" customHeight="1" x14ac:dyDescent="0.2">
      <c r="A695" s="263"/>
      <c r="B695" s="263"/>
      <c r="C695" s="304"/>
      <c r="D695" s="305"/>
      <c r="E695" s="263"/>
      <c r="F695" s="306"/>
      <c r="G695" s="307"/>
      <c r="H695" s="308"/>
      <c r="J695" s="263"/>
      <c r="K695" s="263"/>
    </row>
    <row r="696" spans="1:11" ht="12.75" customHeight="1" x14ac:dyDescent="0.2">
      <c r="A696" s="263"/>
      <c r="B696" s="263"/>
      <c r="C696" s="304"/>
      <c r="D696" s="305"/>
      <c r="E696" s="263"/>
      <c r="F696" s="306"/>
      <c r="G696" s="307"/>
      <c r="H696" s="308"/>
      <c r="J696" s="263"/>
      <c r="K696" s="263"/>
    </row>
    <row r="697" spans="1:11" ht="12.75" customHeight="1" x14ac:dyDescent="0.2">
      <c r="A697" s="263"/>
      <c r="B697" s="263"/>
      <c r="C697" s="304"/>
      <c r="D697" s="305"/>
      <c r="E697" s="263"/>
      <c r="F697" s="306"/>
      <c r="G697" s="307"/>
      <c r="H697" s="308"/>
      <c r="J697" s="263"/>
      <c r="K697" s="263"/>
    </row>
    <row r="698" spans="1:11" ht="12.75" customHeight="1" x14ac:dyDescent="0.2">
      <c r="A698" s="263"/>
      <c r="B698" s="263"/>
      <c r="C698" s="304"/>
      <c r="D698" s="305"/>
      <c r="E698" s="263"/>
      <c r="F698" s="306"/>
      <c r="G698" s="307"/>
      <c r="H698" s="308"/>
      <c r="J698" s="263"/>
      <c r="K698" s="263"/>
    </row>
    <row r="699" spans="1:11" ht="12.75" customHeight="1" x14ac:dyDescent="0.2">
      <c r="A699" s="263"/>
      <c r="B699" s="263"/>
      <c r="C699" s="304"/>
      <c r="D699" s="305"/>
      <c r="E699" s="263"/>
      <c r="F699" s="306"/>
      <c r="G699" s="307"/>
      <c r="H699" s="308"/>
      <c r="J699" s="263"/>
      <c r="K699" s="263"/>
    </row>
    <row r="700" spans="1:11" ht="12.75" customHeight="1" x14ac:dyDescent="0.2">
      <c r="A700" s="263"/>
      <c r="B700" s="263"/>
      <c r="C700" s="304"/>
      <c r="D700" s="305"/>
      <c r="E700" s="263"/>
      <c r="F700" s="306"/>
      <c r="G700" s="307"/>
      <c r="H700" s="308"/>
      <c r="J700" s="263"/>
      <c r="K700" s="263"/>
    </row>
    <row r="701" spans="1:11" ht="12.75" customHeight="1" x14ac:dyDescent="0.2">
      <c r="A701" s="263"/>
      <c r="B701" s="263"/>
      <c r="C701" s="304"/>
      <c r="D701" s="305"/>
      <c r="E701" s="263"/>
      <c r="F701" s="306"/>
      <c r="G701" s="307"/>
      <c r="H701" s="308"/>
      <c r="J701" s="263"/>
      <c r="K701" s="263"/>
    </row>
    <row r="702" spans="1:11" ht="12.75" customHeight="1" x14ac:dyDescent="0.2">
      <c r="A702" s="263"/>
      <c r="B702" s="263"/>
      <c r="C702" s="304"/>
      <c r="D702" s="305"/>
      <c r="E702" s="263"/>
      <c r="F702" s="306"/>
      <c r="G702" s="307"/>
      <c r="H702" s="308"/>
      <c r="J702" s="263"/>
      <c r="K702" s="263"/>
    </row>
    <row r="703" spans="1:11" ht="12.75" customHeight="1" x14ac:dyDescent="0.2">
      <c r="A703" s="263"/>
      <c r="B703" s="263"/>
      <c r="C703" s="304"/>
      <c r="D703" s="305"/>
      <c r="E703" s="263"/>
      <c r="F703" s="306"/>
      <c r="G703" s="307"/>
      <c r="H703" s="308"/>
      <c r="J703" s="263"/>
      <c r="K703" s="263"/>
    </row>
    <row r="704" spans="1:11" ht="12.75" customHeight="1" x14ac:dyDescent="0.2">
      <c r="A704" s="263"/>
      <c r="B704" s="263"/>
      <c r="C704" s="304"/>
      <c r="D704" s="305"/>
      <c r="E704" s="263"/>
      <c r="F704" s="306"/>
      <c r="G704" s="307"/>
      <c r="H704" s="308"/>
      <c r="J704" s="263"/>
      <c r="K704" s="263"/>
    </row>
    <row r="705" spans="1:11" ht="12.75" customHeight="1" x14ac:dyDescent="0.2">
      <c r="A705" s="263"/>
      <c r="B705" s="263"/>
      <c r="C705" s="304"/>
      <c r="D705" s="305"/>
      <c r="E705" s="263"/>
      <c r="F705" s="306"/>
      <c r="G705" s="307"/>
      <c r="H705" s="308"/>
      <c r="J705" s="263"/>
      <c r="K705" s="263"/>
    </row>
    <row r="706" spans="1:11" ht="12.75" customHeight="1" x14ac:dyDescent="0.2">
      <c r="A706" s="263"/>
      <c r="B706" s="263"/>
      <c r="C706" s="304"/>
      <c r="D706" s="305"/>
      <c r="E706" s="263"/>
      <c r="F706" s="306"/>
      <c r="G706" s="307"/>
      <c r="H706" s="308"/>
      <c r="J706" s="263"/>
      <c r="K706" s="263"/>
    </row>
    <row r="707" spans="1:11" ht="12.75" customHeight="1" x14ac:dyDescent="0.2">
      <c r="A707" s="263"/>
      <c r="B707" s="263"/>
      <c r="C707" s="304"/>
      <c r="D707" s="305"/>
      <c r="E707" s="263"/>
      <c r="F707" s="306"/>
      <c r="G707" s="307"/>
      <c r="H707" s="308"/>
      <c r="J707" s="263"/>
      <c r="K707" s="263"/>
    </row>
    <row r="708" spans="1:11" ht="12.75" customHeight="1" x14ac:dyDescent="0.2">
      <c r="A708" s="263"/>
      <c r="B708" s="263"/>
      <c r="C708" s="304"/>
      <c r="D708" s="305"/>
      <c r="E708" s="263"/>
      <c r="F708" s="306"/>
      <c r="G708" s="307"/>
      <c r="H708" s="308"/>
      <c r="J708" s="263"/>
      <c r="K708" s="263"/>
    </row>
    <row r="709" spans="1:11" ht="12.75" customHeight="1" x14ac:dyDescent="0.2">
      <c r="A709" s="263"/>
      <c r="B709" s="263"/>
      <c r="C709" s="304"/>
      <c r="D709" s="305"/>
      <c r="E709" s="263"/>
      <c r="F709" s="306"/>
      <c r="G709" s="307"/>
      <c r="H709" s="308"/>
      <c r="J709" s="263"/>
      <c r="K709" s="263"/>
    </row>
    <row r="710" spans="1:11" ht="12.75" customHeight="1" x14ac:dyDescent="0.2">
      <c r="A710" s="263"/>
      <c r="B710" s="263"/>
      <c r="C710" s="304"/>
      <c r="D710" s="305"/>
      <c r="E710" s="263"/>
      <c r="F710" s="306"/>
      <c r="G710" s="307"/>
      <c r="H710" s="308"/>
      <c r="J710" s="263"/>
      <c r="K710" s="263"/>
    </row>
    <row r="711" spans="1:11" ht="12.75" customHeight="1" x14ac:dyDescent="0.2">
      <c r="A711" s="263"/>
      <c r="B711" s="263"/>
      <c r="C711" s="304"/>
      <c r="D711" s="305"/>
      <c r="E711" s="263"/>
      <c r="F711" s="306"/>
      <c r="G711" s="307"/>
      <c r="H711" s="308"/>
      <c r="J711" s="263"/>
      <c r="K711" s="263"/>
    </row>
    <row r="712" spans="1:11" ht="12.75" customHeight="1" x14ac:dyDescent="0.2">
      <c r="A712" s="263"/>
      <c r="B712" s="263"/>
      <c r="C712" s="304"/>
      <c r="D712" s="305"/>
      <c r="E712" s="263"/>
      <c r="F712" s="306"/>
      <c r="G712" s="307"/>
      <c r="H712" s="308"/>
      <c r="J712" s="263"/>
      <c r="K712" s="263"/>
    </row>
    <row r="713" spans="1:11" ht="12.75" customHeight="1" x14ac:dyDescent="0.2">
      <c r="A713" s="263"/>
      <c r="B713" s="263"/>
      <c r="C713" s="304"/>
      <c r="D713" s="305"/>
      <c r="E713" s="263"/>
      <c r="F713" s="306"/>
      <c r="G713" s="307"/>
      <c r="H713" s="308"/>
      <c r="J713" s="263"/>
      <c r="K713" s="263"/>
    </row>
    <row r="714" spans="1:11" ht="12.75" customHeight="1" x14ac:dyDescent="0.2">
      <c r="A714" s="263"/>
      <c r="B714" s="263"/>
      <c r="C714" s="304"/>
      <c r="D714" s="305"/>
      <c r="E714" s="263"/>
      <c r="F714" s="306"/>
      <c r="G714" s="307"/>
      <c r="H714" s="308"/>
      <c r="J714" s="263"/>
      <c r="K714" s="263"/>
    </row>
    <row r="715" spans="1:11" ht="12.75" customHeight="1" x14ac:dyDescent="0.2">
      <c r="A715" s="263"/>
      <c r="B715" s="263"/>
      <c r="C715" s="304"/>
      <c r="D715" s="305"/>
      <c r="E715" s="263"/>
      <c r="F715" s="306"/>
      <c r="G715" s="307"/>
      <c r="H715" s="308"/>
      <c r="J715" s="263"/>
      <c r="K715" s="263"/>
    </row>
    <row r="716" spans="1:11" ht="12.75" customHeight="1" x14ac:dyDescent="0.2">
      <c r="A716" s="263"/>
      <c r="B716" s="263"/>
      <c r="C716" s="304"/>
      <c r="D716" s="305"/>
      <c r="E716" s="263"/>
      <c r="F716" s="306"/>
      <c r="G716" s="307"/>
      <c r="H716" s="308"/>
      <c r="J716" s="263"/>
      <c r="K716" s="263"/>
    </row>
    <row r="717" spans="1:11" ht="12.75" customHeight="1" x14ac:dyDescent="0.2">
      <c r="A717" s="263"/>
      <c r="B717" s="263"/>
      <c r="C717" s="304"/>
      <c r="D717" s="305"/>
      <c r="E717" s="263"/>
      <c r="F717" s="306"/>
      <c r="G717" s="307"/>
      <c r="H717" s="308"/>
      <c r="J717" s="263"/>
      <c r="K717" s="263"/>
    </row>
    <row r="718" spans="1:11" ht="12.75" customHeight="1" x14ac:dyDescent="0.2">
      <c r="A718" s="263"/>
      <c r="B718" s="263"/>
      <c r="C718" s="304"/>
      <c r="D718" s="305"/>
      <c r="E718" s="263"/>
      <c r="F718" s="306"/>
      <c r="G718" s="307"/>
      <c r="H718" s="308"/>
      <c r="J718" s="263"/>
      <c r="K718" s="263"/>
    </row>
    <row r="719" spans="1:11" ht="12.75" customHeight="1" x14ac:dyDescent="0.2">
      <c r="A719" s="263"/>
      <c r="B719" s="263"/>
      <c r="C719" s="304"/>
      <c r="D719" s="305"/>
      <c r="E719" s="263"/>
      <c r="F719" s="306"/>
      <c r="G719" s="307"/>
      <c r="H719" s="308"/>
      <c r="J719" s="263"/>
      <c r="K719" s="263"/>
    </row>
    <row r="720" spans="1:11" ht="12.75" customHeight="1" x14ac:dyDescent="0.2">
      <c r="A720" s="263"/>
      <c r="B720" s="263"/>
      <c r="C720" s="304"/>
      <c r="D720" s="305"/>
      <c r="E720" s="263"/>
      <c r="F720" s="306"/>
      <c r="G720" s="307"/>
      <c r="H720" s="308"/>
      <c r="J720" s="263"/>
      <c r="K720" s="263"/>
    </row>
    <row r="721" spans="1:11" ht="12.75" customHeight="1" x14ac:dyDescent="0.2">
      <c r="A721" s="263"/>
      <c r="B721" s="263"/>
      <c r="C721" s="304"/>
      <c r="D721" s="305"/>
      <c r="E721" s="263"/>
      <c r="F721" s="306"/>
      <c r="G721" s="307"/>
      <c r="H721" s="308"/>
      <c r="J721" s="263"/>
      <c r="K721" s="263"/>
    </row>
    <row r="722" spans="1:11" ht="12.75" customHeight="1" x14ac:dyDescent="0.2">
      <c r="A722" s="263"/>
      <c r="B722" s="263"/>
      <c r="C722" s="304"/>
      <c r="D722" s="305"/>
      <c r="E722" s="263"/>
      <c r="F722" s="306"/>
      <c r="G722" s="307"/>
      <c r="H722" s="308"/>
      <c r="J722" s="263"/>
      <c r="K722" s="263"/>
    </row>
    <row r="723" spans="1:11" ht="12.75" customHeight="1" x14ac:dyDescent="0.2">
      <c r="A723" s="263"/>
      <c r="B723" s="263"/>
      <c r="C723" s="304"/>
      <c r="D723" s="305"/>
      <c r="E723" s="263"/>
      <c r="F723" s="306"/>
      <c r="G723" s="307"/>
      <c r="H723" s="308"/>
      <c r="J723" s="263"/>
      <c r="K723" s="263"/>
    </row>
    <row r="724" spans="1:11" ht="12.75" customHeight="1" x14ac:dyDescent="0.2">
      <c r="A724" s="263"/>
      <c r="B724" s="263"/>
      <c r="C724" s="304"/>
      <c r="D724" s="305"/>
      <c r="E724" s="263"/>
      <c r="F724" s="306"/>
      <c r="G724" s="307"/>
      <c r="H724" s="308"/>
      <c r="J724" s="263"/>
      <c r="K724" s="263"/>
    </row>
    <row r="725" spans="1:11" ht="12.75" customHeight="1" x14ac:dyDescent="0.2">
      <c r="A725" s="263"/>
      <c r="B725" s="263"/>
      <c r="C725" s="304"/>
      <c r="D725" s="305"/>
      <c r="E725" s="263"/>
      <c r="F725" s="306"/>
      <c r="G725" s="307"/>
      <c r="H725" s="308"/>
      <c r="J725" s="263"/>
      <c r="K725" s="263"/>
    </row>
    <row r="726" spans="1:11" ht="12.75" customHeight="1" x14ac:dyDescent="0.2">
      <c r="A726" s="263"/>
      <c r="B726" s="263"/>
      <c r="C726" s="304"/>
      <c r="D726" s="305"/>
      <c r="E726" s="263"/>
      <c r="F726" s="306"/>
      <c r="G726" s="307"/>
      <c r="H726" s="308"/>
      <c r="J726" s="263"/>
      <c r="K726" s="263"/>
    </row>
    <row r="727" spans="1:11" ht="12.75" customHeight="1" x14ac:dyDescent="0.2">
      <c r="A727" s="263"/>
      <c r="B727" s="263"/>
      <c r="C727" s="304"/>
      <c r="D727" s="305"/>
      <c r="E727" s="263"/>
      <c r="F727" s="306"/>
      <c r="G727" s="307"/>
      <c r="H727" s="308"/>
      <c r="J727" s="263"/>
      <c r="K727" s="263"/>
    </row>
    <row r="728" spans="1:11" ht="12.75" customHeight="1" x14ac:dyDescent="0.2">
      <c r="A728" s="263"/>
      <c r="B728" s="263"/>
      <c r="C728" s="304"/>
      <c r="D728" s="305"/>
      <c r="E728" s="263"/>
      <c r="F728" s="306"/>
      <c r="G728" s="307"/>
      <c r="H728" s="308"/>
      <c r="J728" s="263"/>
      <c r="K728" s="263"/>
    </row>
    <row r="729" spans="1:11" ht="12.75" customHeight="1" x14ac:dyDescent="0.2">
      <c r="A729" s="263"/>
      <c r="B729" s="263"/>
      <c r="C729" s="304"/>
      <c r="D729" s="305"/>
      <c r="E729" s="263"/>
      <c r="F729" s="306"/>
      <c r="G729" s="307"/>
      <c r="H729" s="308"/>
      <c r="J729" s="263"/>
      <c r="K729" s="263"/>
    </row>
    <row r="730" spans="1:11" ht="12.75" customHeight="1" x14ac:dyDescent="0.2">
      <c r="A730" s="263"/>
      <c r="B730" s="263"/>
      <c r="C730" s="304"/>
      <c r="D730" s="305"/>
      <c r="E730" s="263"/>
      <c r="F730" s="306"/>
      <c r="G730" s="307"/>
      <c r="H730" s="308"/>
      <c r="J730" s="263"/>
      <c r="K730" s="263"/>
    </row>
    <row r="731" spans="1:11" ht="12.75" customHeight="1" x14ac:dyDescent="0.2">
      <c r="A731" s="263"/>
      <c r="B731" s="263"/>
      <c r="C731" s="304"/>
      <c r="D731" s="305"/>
      <c r="E731" s="263"/>
      <c r="F731" s="306"/>
      <c r="G731" s="307"/>
      <c r="H731" s="308"/>
      <c r="J731" s="263"/>
      <c r="K731" s="263"/>
    </row>
    <row r="732" spans="1:11" ht="12.75" customHeight="1" x14ac:dyDescent="0.2">
      <c r="A732" s="263"/>
      <c r="B732" s="263"/>
      <c r="C732" s="304"/>
      <c r="D732" s="305"/>
      <c r="E732" s="263"/>
      <c r="F732" s="306"/>
      <c r="G732" s="307"/>
      <c r="H732" s="308"/>
      <c r="J732" s="263"/>
      <c r="K732" s="263"/>
    </row>
    <row r="733" spans="1:11" ht="12.75" customHeight="1" x14ac:dyDescent="0.2">
      <c r="A733" s="263"/>
      <c r="B733" s="263"/>
      <c r="C733" s="304"/>
      <c r="D733" s="305"/>
      <c r="E733" s="263"/>
      <c r="F733" s="306"/>
      <c r="G733" s="307"/>
      <c r="H733" s="308"/>
      <c r="J733" s="263"/>
      <c r="K733" s="263"/>
    </row>
    <row r="734" spans="1:11" ht="12.75" customHeight="1" x14ac:dyDescent="0.2">
      <c r="A734" s="263"/>
      <c r="B734" s="263"/>
      <c r="C734" s="304"/>
      <c r="D734" s="305"/>
      <c r="E734" s="263"/>
      <c r="F734" s="306"/>
      <c r="G734" s="307"/>
      <c r="H734" s="308"/>
      <c r="J734" s="263"/>
      <c r="K734" s="263"/>
    </row>
    <row r="735" spans="1:11" ht="12.75" customHeight="1" x14ac:dyDescent="0.2">
      <c r="A735" s="263"/>
      <c r="B735" s="263"/>
      <c r="C735" s="304"/>
      <c r="D735" s="305"/>
      <c r="E735" s="263"/>
      <c r="F735" s="306"/>
      <c r="G735" s="307"/>
      <c r="H735" s="308"/>
      <c r="J735" s="263"/>
      <c r="K735" s="263"/>
    </row>
    <row r="736" spans="1:11" ht="12.75" customHeight="1" x14ac:dyDescent="0.2">
      <c r="A736" s="263"/>
      <c r="B736" s="263"/>
      <c r="C736" s="304"/>
      <c r="D736" s="305"/>
      <c r="E736" s="263"/>
      <c r="F736" s="306"/>
      <c r="G736" s="307"/>
      <c r="H736" s="308"/>
      <c r="J736" s="263"/>
      <c r="K736" s="263"/>
    </row>
    <row r="737" spans="1:11" ht="12.75" customHeight="1" x14ac:dyDescent="0.2">
      <c r="A737" s="263"/>
      <c r="B737" s="263"/>
      <c r="C737" s="304"/>
      <c r="D737" s="305"/>
      <c r="E737" s="263"/>
      <c r="F737" s="306"/>
      <c r="G737" s="307"/>
      <c r="H737" s="308"/>
      <c r="J737" s="263"/>
      <c r="K737" s="263"/>
    </row>
    <row r="738" spans="1:11" ht="12.75" customHeight="1" x14ac:dyDescent="0.2">
      <c r="A738" s="263"/>
      <c r="B738" s="263"/>
      <c r="C738" s="304"/>
      <c r="D738" s="305"/>
      <c r="E738" s="263"/>
      <c r="F738" s="306"/>
      <c r="G738" s="307"/>
      <c r="H738" s="308"/>
      <c r="J738" s="263"/>
      <c r="K738" s="263"/>
    </row>
    <row r="739" spans="1:11" ht="12.75" customHeight="1" x14ac:dyDescent="0.2">
      <c r="A739" s="263"/>
      <c r="B739" s="263"/>
      <c r="C739" s="304"/>
      <c r="D739" s="305"/>
      <c r="E739" s="263"/>
      <c r="F739" s="306"/>
      <c r="G739" s="307"/>
      <c r="H739" s="308"/>
      <c r="J739" s="263"/>
      <c r="K739" s="263"/>
    </row>
    <row r="740" spans="1:11" ht="12.75" customHeight="1" x14ac:dyDescent="0.2">
      <c r="A740" s="263"/>
      <c r="B740" s="263"/>
      <c r="C740" s="304"/>
      <c r="D740" s="305"/>
      <c r="E740" s="263"/>
      <c r="F740" s="306"/>
      <c r="G740" s="307"/>
      <c r="H740" s="308"/>
      <c r="J740" s="263"/>
      <c r="K740" s="263"/>
    </row>
    <row r="741" spans="1:11" ht="12.75" customHeight="1" x14ac:dyDescent="0.2">
      <c r="A741" s="263"/>
      <c r="B741" s="263"/>
      <c r="C741" s="304"/>
      <c r="D741" s="305"/>
      <c r="E741" s="263"/>
      <c r="F741" s="306"/>
      <c r="G741" s="307"/>
      <c r="H741" s="308"/>
      <c r="J741" s="263"/>
      <c r="K741" s="263"/>
    </row>
    <row r="742" spans="1:11" ht="12.75" customHeight="1" x14ac:dyDescent="0.2">
      <c r="A742" s="263"/>
      <c r="B742" s="263"/>
      <c r="C742" s="304"/>
      <c r="D742" s="305"/>
      <c r="E742" s="263"/>
      <c r="F742" s="306"/>
      <c r="G742" s="307"/>
      <c r="H742" s="308"/>
      <c r="J742" s="263"/>
      <c r="K742" s="263"/>
    </row>
    <row r="743" spans="1:11" ht="12.75" customHeight="1" x14ac:dyDescent="0.2">
      <c r="A743" s="263"/>
      <c r="B743" s="263"/>
      <c r="C743" s="304"/>
      <c r="D743" s="305"/>
      <c r="E743" s="263"/>
      <c r="F743" s="306"/>
      <c r="G743" s="307"/>
      <c r="H743" s="308"/>
      <c r="J743" s="263"/>
      <c r="K743" s="263"/>
    </row>
    <row r="744" spans="1:11" ht="12.75" customHeight="1" x14ac:dyDescent="0.2">
      <c r="A744" s="263"/>
      <c r="B744" s="263"/>
      <c r="C744" s="304"/>
      <c r="D744" s="305"/>
      <c r="E744" s="263"/>
      <c r="F744" s="306"/>
      <c r="G744" s="307"/>
      <c r="H744" s="308"/>
      <c r="J744" s="263"/>
      <c r="K744" s="263"/>
    </row>
    <row r="745" spans="1:11" ht="12.75" customHeight="1" x14ac:dyDescent="0.2">
      <c r="A745" s="263"/>
      <c r="B745" s="263"/>
      <c r="C745" s="304"/>
      <c r="D745" s="305"/>
      <c r="E745" s="263"/>
      <c r="F745" s="306"/>
      <c r="G745" s="307"/>
      <c r="H745" s="308"/>
      <c r="J745" s="263"/>
      <c r="K745" s="263"/>
    </row>
    <row r="746" spans="1:11" ht="12.75" customHeight="1" x14ac:dyDescent="0.2">
      <c r="A746" s="263"/>
      <c r="B746" s="263"/>
      <c r="C746" s="304"/>
      <c r="D746" s="305"/>
      <c r="E746" s="263"/>
      <c r="F746" s="306"/>
      <c r="G746" s="307"/>
      <c r="H746" s="308"/>
      <c r="J746" s="263"/>
      <c r="K746" s="263"/>
    </row>
    <row r="747" spans="1:11" ht="12.75" customHeight="1" x14ac:dyDescent="0.2">
      <c r="A747" s="263"/>
      <c r="B747" s="263"/>
      <c r="C747" s="304"/>
      <c r="D747" s="305"/>
      <c r="E747" s="263"/>
      <c r="F747" s="306"/>
      <c r="G747" s="307"/>
      <c r="H747" s="308"/>
      <c r="J747" s="263"/>
      <c r="K747" s="263"/>
    </row>
    <row r="748" spans="1:11" ht="12.75" customHeight="1" x14ac:dyDescent="0.2">
      <c r="A748" s="263"/>
      <c r="B748" s="263"/>
      <c r="C748" s="304"/>
      <c r="D748" s="305"/>
      <c r="E748" s="263"/>
      <c r="F748" s="306"/>
      <c r="G748" s="307"/>
      <c r="H748" s="308"/>
      <c r="J748" s="263"/>
      <c r="K748" s="263"/>
    </row>
    <row r="749" spans="1:11" ht="12.75" customHeight="1" x14ac:dyDescent="0.2">
      <c r="A749" s="263"/>
      <c r="B749" s="263"/>
      <c r="C749" s="304"/>
      <c r="D749" s="305"/>
      <c r="E749" s="263"/>
      <c r="F749" s="306"/>
      <c r="G749" s="307"/>
      <c r="H749" s="308"/>
      <c r="J749" s="263"/>
      <c r="K749" s="263"/>
    </row>
    <row r="750" spans="1:11" ht="12.75" customHeight="1" x14ac:dyDescent="0.2">
      <c r="A750" s="263"/>
      <c r="B750" s="263"/>
      <c r="C750" s="304"/>
      <c r="D750" s="305"/>
      <c r="E750" s="263"/>
      <c r="F750" s="306"/>
      <c r="G750" s="307"/>
      <c r="H750" s="308"/>
      <c r="J750" s="263"/>
      <c r="K750" s="263"/>
    </row>
    <row r="751" spans="1:11" ht="12.75" customHeight="1" x14ac:dyDescent="0.2">
      <c r="A751" s="263"/>
      <c r="B751" s="263"/>
      <c r="C751" s="304"/>
      <c r="D751" s="305"/>
      <c r="E751" s="263"/>
      <c r="F751" s="306"/>
      <c r="G751" s="307"/>
      <c r="H751" s="308"/>
      <c r="J751" s="263"/>
      <c r="K751" s="263"/>
    </row>
    <row r="752" spans="1:11" ht="12.75" customHeight="1" x14ac:dyDescent="0.2">
      <c r="A752" s="263"/>
      <c r="B752" s="263"/>
      <c r="C752" s="304"/>
      <c r="D752" s="305"/>
      <c r="E752" s="263"/>
      <c r="F752" s="306"/>
      <c r="G752" s="307"/>
      <c r="H752" s="308"/>
      <c r="J752" s="263"/>
      <c r="K752" s="263"/>
    </row>
    <row r="753" spans="1:11" ht="12.75" customHeight="1" x14ac:dyDescent="0.2">
      <c r="A753" s="263"/>
      <c r="B753" s="263"/>
      <c r="C753" s="304"/>
      <c r="D753" s="305"/>
      <c r="E753" s="263"/>
      <c r="F753" s="306"/>
      <c r="G753" s="307"/>
      <c r="H753" s="308"/>
      <c r="J753" s="263"/>
      <c r="K753" s="263"/>
    </row>
    <row r="754" spans="1:11" ht="12.75" customHeight="1" x14ac:dyDescent="0.2">
      <c r="A754" s="263"/>
      <c r="B754" s="263"/>
      <c r="C754" s="304"/>
      <c r="D754" s="305"/>
      <c r="E754" s="263"/>
      <c r="F754" s="306"/>
      <c r="G754" s="307"/>
      <c r="H754" s="308"/>
      <c r="J754" s="263"/>
      <c r="K754" s="263"/>
    </row>
    <row r="755" spans="1:11" ht="12.75" customHeight="1" x14ac:dyDescent="0.2">
      <c r="A755" s="263"/>
      <c r="B755" s="263"/>
      <c r="C755" s="304"/>
      <c r="D755" s="305"/>
      <c r="E755" s="263"/>
      <c r="F755" s="306"/>
      <c r="G755" s="307"/>
      <c r="H755" s="308"/>
      <c r="J755" s="263"/>
      <c r="K755" s="263"/>
    </row>
    <row r="756" spans="1:11" ht="12.75" customHeight="1" x14ac:dyDescent="0.2">
      <c r="A756" s="263"/>
      <c r="B756" s="263"/>
      <c r="C756" s="304"/>
      <c r="D756" s="305"/>
      <c r="E756" s="263"/>
      <c r="F756" s="306"/>
      <c r="G756" s="307"/>
      <c r="H756" s="308"/>
      <c r="J756" s="263"/>
      <c r="K756" s="263"/>
    </row>
    <row r="757" spans="1:11" ht="12.75" customHeight="1" x14ac:dyDescent="0.2">
      <c r="A757" s="263"/>
      <c r="B757" s="263"/>
      <c r="C757" s="304"/>
      <c r="D757" s="305"/>
      <c r="E757" s="263"/>
      <c r="F757" s="306"/>
      <c r="G757" s="307"/>
      <c r="H757" s="308"/>
      <c r="J757" s="263"/>
      <c r="K757" s="263"/>
    </row>
    <row r="758" spans="1:11" ht="12.75" customHeight="1" x14ac:dyDescent="0.2">
      <c r="A758" s="263"/>
      <c r="B758" s="263"/>
      <c r="C758" s="304"/>
      <c r="D758" s="305"/>
      <c r="E758" s="263"/>
      <c r="F758" s="306"/>
      <c r="G758" s="307"/>
      <c r="H758" s="308"/>
      <c r="J758" s="263"/>
      <c r="K758" s="263"/>
    </row>
    <row r="759" spans="1:11" ht="12.75" customHeight="1" x14ac:dyDescent="0.2">
      <c r="A759" s="263"/>
      <c r="B759" s="263"/>
      <c r="C759" s="304"/>
      <c r="D759" s="305"/>
      <c r="E759" s="263"/>
      <c r="F759" s="306"/>
      <c r="G759" s="307"/>
      <c r="H759" s="308"/>
      <c r="J759" s="263"/>
      <c r="K759" s="263"/>
    </row>
    <row r="760" spans="1:11" ht="12.75" customHeight="1" x14ac:dyDescent="0.2">
      <c r="A760" s="263"/>
      <c r="B760" s="263"/>
      <c r="C760" s="304"/>
      <c r="D760" s="305"/>
      <c r="E760" s="263"/>
      <c r="F760" s="306"/>
      <c r="G760" s="307"/>
      <c r="H760" s="308"/>
      <c r="J760" s="263"/>
      <c r="K760" s="263"/>
    </row>
    <row r="761" spans="1:11" ht="12.75" customHeight="1" x14ac:dyDescent="0.2">
      <c r="A761" s="263"/>
      <c r="B761" s="263"/>
      <c r="C761" s="304"/>
      <c r="D761" s="305"/>
      <c r="E761" s="263"/>
      <c r="F761" s="306"/>
      <c r="G761" s="307"/>
      <c r="H761" s="308"/>
      <c r="J761" s="263"/>
      <c r="K761" s="263"/>
    </row>
    <row r="762" spans="1:11" ht="12.75" customHeight="1" x14ac:dyDescent="0.2">
      <c r="A762" s="263"/>
      <c r="B762" s="263"/>
      <c r="C762" s="304"/>
      <c r="D762" s="305"/>
      <c r="E762" s="263"/>
      <c r="F762" s="306"/>
      <c r="G762" s="307"/>
      <c r="H762" s="308"/>
      <c r="J762" s="263"/>
      <c r="K762" s="263"/>
    </row>
    <row r="763" spans="1:11" ht="12.75" customHeight="1" x14ac:dyDescent="0.2">
      <c r="A763" s="263"/>
      <c r="B763" s="263"/>
      <c r="C763" s="304"/>
      <c r="D763" s="305"/>
      <c r="E763" s="263"/>
      <c r="F763" s="306"/>
      <c r="G763" s="307"/>
      <c r="H763" s="308"/>
      <c r="J763" s="263"/>
      <c r="K763" s="263"/>
    </row>
    <row r="764" spans="1:11" ht="12.75" customHeight="1" x14ac:dyDescent="0.2">
      <c r="A764" s="263"/>
      <c r="B764" s="263"/>
      <c r="C764" s="304"/>
      <c r="D764" s="305"/>
      <c r="E764" s="263"/>
      <c r="F764" s="306"/>
      <c r="G764" s="307"/>
      <c r="H764" s="308"/>
      <c r="J764" s="263"/>
      <c r="K764" s="263"/>
    </row>
    <row r="765" spans="1:11" ht="12.75" customHeight="1" x14ac:dyDescent="0.2">
      <c r="A765" s="263"/>
      <c r="B765" s="263"/>
      <c r="C765" s="304"/>
      <c r="D765" s="305"/>
      <c r="E765" s="263"/>
      <c r="F765" s="306"/>
      <c r="G765" s="307"/>
      <c r="H765" s="308"/>
      <c r="J765" s="263"/>
      <c r="K765" s="263"/>
    </row>
    <row r="766" spans="1:11" ht="12.75" customHeight="1" x14ac:dyDescent="0.2">
      <c r="A766" s="263"/>
      <c r="B766" s="263"/>
      <c r="C766" s="304"/>
      <c r="D766" s="305"/>
      <c r="E766" s="263"/>
      <c r="F766" s="306"/>
      <c r="G766" s="307"/>
      <c r="H766" s="308"/>
      <c r="J766" s="263"/>
      <c r="K766" s="263"/>
    </row>
    <row r="767" spans="1:11" ht="12.75" customHeight="1" x14ac:dyDescent="0.2">
      <c r="A767" s="263"/>
      <c r="B767" s="263"/>
      <c r="C767" s="304"/>
      <c r="D767" s="305"/>
      <c r="E767" s="263"/>
      <c r="F767" s="306"/>
      <c r="G767" s="307"/>
      <c r="H767" s="308"/>
      <c r="J767" s="263"/>
      <c r="K767" s="263"/>
    </row>
    <row r="768" spans="1:11" ht="12.75" customHeight="1" x14ac:dyDescent="0.2">
      <c r="A768" s="263"/>
      <c r="B768" s="263"/>
      <c r="C768" s="304"/>
      <c r="D768" s="305"/>
      <c r="E768" s="263"/>
      <c r="F768" s="306"/>
      <c r="G768" s="307"/>
      <c r="H768" s="308"/>
      <c r="J768" s="263"/>
      <c r="K768" s="263"/>
    </row>
    <row r="769" spans="1:11" ht="12.75" customHeight="1" x14ac:dyDescent="0.2">
      <c r="A769" s="263"/>
      <c r="B769" s="263"/>
      <c r="C769" s="304"/>
      <c r="D769" s="305"/>
      <c r="E769" s="263"/>
      <c r="F769" s="306"/>
      <c r="G769" s="307"/>
      <c r="H769" s="308"/>
      <c r="J769" s="263"/>
      <c r="K769" s="263"/>
    </row>
    <row r="770" spans="1:11" ht="12.75" customHeight="1" x14ac:dyDescent="0.2">
      <c r="A770" s="263"/>
      <c r="B770" s="263"/>
      <c r="C770" s="304"/>
      <c r="D770" s="305"/>
      <c r="E770" s="263"/>
      <c r="F770" s="306"/>
      <c r="G770" s="307"/>
      <c r="H770" s="308"/>
      <c r="J770" s="263"/>
      <c r="K770" s="263"/>
    </row>
    <row r="771" spans="1:11" ht="12.75" customHeight="1" x14ac:dyDescent="0.2">
      <c r="A771" s="263"/>
      <c r="B771" s="263"/>
      <c r="C771" s="304"/>
      <c r="D771" s="305"/>
      <c r="E771" s="263"/>
      <c r="F771" s="306"/>
      <c r="G771" s="307"/>
      <c r="H771" s="308"/>
      <c r="J771" s="263"/>
      <c r="K771" s="263"/>
    </row>
    <row r="772" spans="1:11" ht="12.75" customHeight="1" x14ac:dyDescent="0.2">
      <c r="A772" s="263"/>
      <c r="B772" s="263"/>
      <c r="C772" s="304"/>
      <c r="D772" s="305"/>
      <c r="E772" s="263"/>
      <c r="F772" s="306"/>
      <c r="G772" s="307"/>
      <c r="H772" s="308"/>
      <c r="J772" s="263"/>
      <c r="K772" s="263"/>
    </row>
    <row r="773" spans="1:11" ht="12.75" customHeight="1" x14ac:dyDescent="0.2">
      <c r="A773" s="263"/>
      <c r="B773" s="263"/>
      <c r="C773" s="304"/>
      <c r="D773" s="305"/>
      <c r="E773" s="263"/>
      <c r="F773" s="306"/>
      <c r="G773" s="307"/>
      <c r="H773" s="308"/>
      <c r="J773" s="263"/>
      <c r="K773" s="263"/>
    </row>
    <row r="774" spans="1:11" ht="12.75" customHeight="1" x14ac:dyDescent="0.2">
      <c r="A774" s="263"/>
      <c r="B774" s="263"/>
      <c r="C774" s="304"/>
      <c r="D774" s="305"/>
      <c r="E774" s="263"/>
      <c r="F774" s="306"/>
      <c r="G774" s="307"/>
      <c r="H774" s="308"/>
      <c r="J774" s="263"/>
      <c r="K774" s="263"/>
    </row>
    <row r="775" spans="1:11" ht="12.75" customHeight="1" x14ac:dyDescent="0.2">
      <c r="A775" s="263"/>
      <c r="B775" s="263"/>
      <c r="C775" s="304"/>
      <c r="D775" s="305"/>
      <c r="E775" s="263"/>
      <c r="F775" s="306"/>
      <c r="G775" s="307"/>
      <c r="H775" s="308"/>
      <c r="J775" s="263"/>
      <c r="K775" s="263"/>
    </row>
    <row r="776" spans="1:11" ht="12.75" customHeight="1" x14ac:dyDescent="0.2">
      <c r="A776" s="263"/>
      <c r="B776" s="263"/>
      <c r="C776" s="304"/>
      <c r="D776" s="305"/>
      <c r="E776" s="263"/>
      <c r="F776" s="306"/>
      <c r="G776" s="307"/>
      <c r="H776" s="308"/>
      <c r="J776" s="263"/>
      <c r="K776" s="263"/>
    </row>
    <row r="777" spans="1:11" ht="12.75" customHeight="1" x14ac:dyDescent="0.2">
      <c r="A777" s="263"/>
      <c r="B777" s="263"/>
      <c r="C777" s="304"/>
      <c r="D777" s="305"/>
      <c r="E777" s="263"/>
      <c r="F777" s="306"/>
      <c r="G777" s="307"/>
      <c r="H777" s="308"/>
      <c r="J777" s="263"/>
      <c r="K777" s="263"/>
    </row>
    <row r="778" spans="1:11" ht="12.75" customHeight="1" x14ac:dyDescent="0.2">
      <c r="A778" s="263"/>
      <c r="B778" s="263"/>
      <c r="C778" s="304"/>
      <c r="D778" s="305"/>
      <c r="E778" s="263"/>
      <c r="F778" s="306"/>
      <c r="G778" s="307"/>
      <c r="H778" s="308"/>
      <c r="J778" s="263"/>
      <c r="K778" s="263"/>
    </row>
    <row r="779" spans="1:11" ht="12.75" customHeight="1" x14ac:dyDescent="0.2">
      <c r="A779" s="263"/>
      <c r="B779" s="263"/>
      <c r="C779" s="304"/>
      <c r="D779" s="305"/>
      <c r="E779" s="263"/>
      <c r="F779" s="306"/>
      <c r="G779" s="307"/>
      <c r="H779" s="308"/>
      <c r="J779" s="263"/>
      <c r="K779" s="263"/>
    </row>
    <row r="780" spans="1:11" ht="12.75" customHeight="1" x14ac:dyDescent="0.2">
      <c r="A780" s="263"/>
      <c r="B780" s="263"/>
      <c r="C780" s="304"/>
      <c r="D780" s="305"/>
      <c r="E780" s="263"/>
      <c r="F780" s="306"/>
      <c r="G780" s="307"/>
      <c r="H780" s="308"/>
      <c r="J780" s="263"/>
      <c r="K780" s="263"/>
    </row>
    <row r="781" spans="1:11" ht="12.75" customHeight="1" x14ac:dyDescent="0.2">
      <c r="A781" s="263"/>
      <c r="B781" s="263"/>
      <c r="C781" s="304"/>
      <c r="D781" s="305"/>
      <c r="E781" s="263"/>
      <c r="F781" s="306"/>
      <c r="G781" s="307"/>
      <c r="H781" s="308"/>
      <c r="J781" s="263"/>
      <c r="K781" s="263"/>
    </row>
    <row r="782" spans="1:11" ht="12.75" customHeight="1" x14ac:dyDescent="0.2">
      <c r="A782" s="263"/>
      <c r="B782" s="263"/>
      <c r="C782" s="304"/>
      <c r="D782" s="305"/>
      <c r="E782" s="263"/>
      <c r="F782" s="306"/>
      <c r="G782" s="307"/>
      <c r="H782" s="308"/>
      <c r="J782" s="263"/>
      <c r="K782" s="263"/>
    </row>
    <row r="783" spans="1:11" ht="12.75" customHeight="1" x14ac:dyDescent="0.2">
      <c r="A783" s="263"/>
      <c r="B783" s="263"/>
      <c r="C783" s="304"/>
      <c r="D783" s="305"/>
      <c r="E783" s="263"/>
      <c r="F783" s="306"/>
      <c r="G783" s="307"/>
      <c r="H783" s="308"/>
      <c r="J783" s="263"/>
      <c r="K783" s="263"/>
    </row>
    <row r="784" spans="1:11" ht="12.75" customHeight="1" x14ac:dyDescent="0.2">
      <c r="A784" s="263"/>
      <c r="B784" s="263"/>
      <c r="C784" s="304"/>
      <c r="D784" s="305"/>
      <c r="E784" s="263"/>
      <c r="F784" s="306"/>
      <c r="G784" s="307"/>
      <c r="H784" s="308"/>
      <c r="J784" s="263"/>
      <c r="K784" s="263"/>
    </row>
    <row r="785" spans="1:11" ht="12.75" customHeight="1" x14ac:dyDescent="0.2">
      <c r="A785" s="263"/>
      <c r="B785" s="263"/>
      <c r="C785" s="304"/>
      <c r="D785" s="305"/>
      <c r="E785" s="263"/>
      <c r="F785" s="306"/>
      <c r="G785" s="307"/>
      <c r="H785" s="308"/>
      <c r="J785" s="263"/>
      <c r="K785" s="263"/>
    </row>
    <row r="786" spans="1:11" ht="12.75" customHeight="1" x14ac:dyDescent="0.2">
      <c r="A786" s="263"/>
      <c r="B786" s="263"/>
      <c r="C786" s="304"/>
      <c r="D786" s="305"/>
      <c r="E786" s="263"/>
      <c r="F786" s="306"/>
      <c r="G786" s="307"/>
      <c r="H786" s="308"/>
      <c r="J786" s="263"/>
      <c r="K786" s="263"/>
    </row>
    <row r="787" spans="1:11" ht="12.75" customHeight="1" x14ac:dyDescent="0.2">
      <c r="A787" s="263"/>
      <c r="B787" s="263"/>
      <c r="C787" s="304"/>
      <c r="D787" s="305"/>
      <c r="E787" s="263"/>
      <c r="F787" s="306"/>
      <c r="G787" s="307"/>
      <c r="H787" s="308"/>
      <c r="J787" s="263"/>
      <c r="K787" s="263"/>
    </row>
    <row r="788" spans="1:11" ht="12.75" customHeight="1" x14ac:dyDescent="0.2">
      <c r="A788" s="263"/>
      <c r="B788" s="263"/>
      <c r="C788" s="304"/>
      <c r="D788" s="305"/>
      <c r="E788" s="263"/>
      <c r="F788" s="306"/>
      <c r="G788" s="307"/>
      <c r="H788" s="308"/>
      <c r="J788" s="263"/>
      <c r="K788" s="263"/>
    </row>
    <row r="789" spans="1:11" ht="12.75" customHeight="1" x14ac:dyDescent="0.2">
      <c r="A789" s="263"/>
      <c r="B789" s="263"/>
      <c r="C789" s="304"/>
      <c r="D789" s="305"/>
      <c r="E789" s="263"/>
      <c r="F789" s="306"/>
      <c r="G789" s="307"/>
      <c r="H789" s="308"/>
      <c r="J789" s="263"/>
      <c r="K789" s="263"/>
    </row>
    <row r="790" spans="1:11" ht="12.75" customHeight="1" x14ac:dyDescent="0.2">
      <c r="A790" s="263"/>
      <c r="B790" s="263"/>
      <c r="C790" s="304"/>
      <c r="D790" s="305"/>
      <c r="E790" s="263"/>
      <c r="F790" s="306"/>
      <c r="G790" s="307"/>
      <c r="H790" s="308"/>
      <c r="J790" s="263"/>
      <c r="K790" s="263"/>
    </row>
    <row r="791" spans="1:11" ht="12.75" customHeight="1" x14ac:dyDescent="0.2">
      <c r="A791" s="263"/>
      <c r="B791" s="263"/>
      <c r="C791" s="304"/>
      <c r="D791" s="305"/>
      <c r="E791" s="263"/>
      <c r="F791" s="306"/>
      <c r="G791" s="307"/>
      <c r="H791" s="308"/>
      <c r="J791" s="263"/>
      <c r="K791" s="263"/>
    </row>
    <row r="792" spans="1:11" ht="12.75" customHeight="1" x14ac:dyDescent="0.2">
      <c r="A792" s="263"/>
      <c r="B792" s="263"/>
      <c r="C792" s="304"/>
      <c r="D792" s="305"/>
      <c r="E792" s="263"/>
      <c r="F792" s="306"/>
      <c r="G792" s="307"/>
      <c r="H792" s="308"/>
      <c r="J792" s="263"/>
      <c r="K792" s="263"/>
    </row>
    <row r="793" spans="1:11" ht="12.75" customHeight="1" x14ac:dyDescent="0.2">
      <c r="A793" s="263"/>
      <c r="B793" s="263"/>
      <c r="C793" s="304"/>
      <c r="D793" s="305"/>
      <c r="E793" s="263"/>
      <c r="F793" s="306"/>
      <c r="G793" s="307"/>
      <c r="H793" s="308"/>
      <c r="J793" s="263"/>
      <c r="K793" s="263"/>
    </row>
    <row r="794" spans="1:11" ht="12.75" customHeight="1" x14ac:dyDescent="0.2">
      <c r="A794" s="263"/>
      <c r="B794" s="263"/>
      <c r="C794" s="304"/>
      <c r="D794" s="305"/>
      <c r="E794" s="263"/>
      <c r="F794" s="306"/>
      <c r="G794" s="307"/>
      <c r="H794" s="308"/>
      <c r="J794" s="263"/>
      <c r="K794" s="263"/>
    </row>
    <row r="795" spans="1:11" ht="12.75" customHeight="1" x14ac:dyDescent="0.2">
      <c r="A795" s="263"/>
      <c r="B795" s="263"/>
      <c r="C795" s="304"/>
      <c r="D795" s="305"/>
      <c r="E795" s="263"/>
      <c r="F795" s="306"/>
      <c r="G795" s="307"/>
      <c r="H795" s="308"/>
      <c r="J795" s="263"/>
      <c r="K795" s="263"/>
    </row>
    <row r="796" spans="1:11" ht="12.75" customHeight="1" x14ac:dyDescent="0.2">
      <c r="A796" s="263"/>
      <c r="B796" s="263"/>
      <c r="C796" s="304"/>
      <c r="D796" s="305"/>
      <c r="E796" s="263"/>
      <c r="F796" s="306"/>
      <c r="G796" s="307"/>
      <c r="H796" s="308"/>
      <c r="J796" s="263"/>
      <c r="K796" s="263"/>
    </row>
    <row r="797" spans="1:11" ht="12.75" customHeight="1" x14ac:dyDescent="0.2">
      <c r="A797" s="263"/>
      <c r="B797" s="263"/>
      <c r="C797" s="304"/>
      <c r="D797" s="305"/>
      <c r="E797" s="263"/>
      <c r="F797" s="306"/>
      <c r="G797" s="307"/>
      <c r="H797" s="308"/>
      <c r="J797" s="263"/>
      <c r="K797" s="263"/>
    </row>
    <row r="798" spans="1:11" ht="12.75" customHeight="1" x14ac:dyDescent="0.2">
      <c r="A798" s="263"/>
      <c r="B798" s="263"/>
      <c r="C798" s="304"/>
      <c r="D798" s="305"/>
      <c r="E798" s="263"/>
      <c r="F798" s="306"/>
      <c r="G798" s="307"/>
      <c r="H798" s="308"/>
      <c r="J798" s="263"/>
      <c r="K798" s="263"/>
    </row>
    <row r="799" spans="1:11" ht="12.75" customHeight="1" x14ac:dyDescent="0.2">
      <c r="A799" s="263"/>
      <c r="B799" s="263"/>
      <c r="C799" s="304"/>
      <c r="D799" s="305"/>
      <c r="E799" s="263"/>
      <c r="F799" s="306"/>
      <c r="G799" s="307"/>
      <c r="H799" s="308"/>
      <c r="J799" s="263"/>
      <c r="K799" s="263"/>
    </row>
    <row r="800" spans="1:11" ht="12.75" customHeight="1" x14ac:dyDescent="0.2">
      <c r="A800" s="263"/>
      <c r="B800" s="263"/>
      <c r="C800" s="304"/>
      <c r="D800" s="305"/>
      <c r="E800" s="263"/>
      <c r="F800" s="306"/>
      <c r="G800" s="307"/>
      <c r="H800" s="308"/>
      <c r="J800" s="263"/>
      <c r="K800" s="263"/>
    </row>
    <row r="801" spans="1:11" ht="12.75" customHeight="1" x14ac:dyDescent="0.2">
      <c r="A801" s="263"/>
      <c r="B801" s="263"/>
      <c r="C801" s="304"/>
      <c r="D801" s="305"/>
      <c r="E801" s="263"/>
      <c r="F801" s="306"/>
      <c r="G801" s="307"/>
      <c r="H801" s="308"/>
      <c r="J801" s="263"/>
      <c r="K801" s="263"/>
    </row>
    <row r="802" spans="1:11" ht="12.75" customHeight="1" x14ac:dyDescent="0.2">
      <c r="A802" s="263"/>
      <c r="B802" s="263"/>
      <c r="C802" s="304"/>
      <c r="D802" s="305"/>
      <c r="E802" s="263"/>
      <c r="F802" s="306"/>
      <c r="G802" s="307"/>
      <c r="H802" s="308"/>
      <c r="J802" s="263"/>
      <c r="K802" s="263"/>
    </row>
    <row r="803" spans="1:11" ht="12.75" customHeight="1" x14ac:dyDescent="0.2">
      <c r="A803" s="263"/>
      <c r="B803" s="263"/>
      <c r="C803" s="304"/>
      <c r="D803" s="305"/>
      <c r="E803" s="263"/>
      <c r="F803" s="306"/>
      <c r="G803" s="307"/>
      <c r="H803" s="308"/>
      <c r="J803" s="263"/>
      <c r="K803" s="263"/>
    </row>
    <row r="804" spans="1:11" ht="12.75" customHeight="1" x14ac:dyDescent="0.2">
      <c r="A804" s="263"/>
      <c r="B804" s="263"/>
      <c r="C804" s="304"/>
      <c r="D804" s="305"/>
      <c r="E804" s="263"/>
      <c r="F804" s="306"/>
      <c r="G804" s="307"/>
      <c r="H804" s="308"/>
      <c r="J804" s="263"/>
      <c r="K804" s="263"/>
    </row>
    <row r="805" spans="1:11" ht="12.75" customHeight="1" x14ac:dyDescent="0.2">
      <c r="J805" s="263"/>
      <c r="K805" s="263"/>
    </row>
    <row r="806" spans="1:11" ht="12.75" customHeight="1" x14ac:dyDescent="0.2">
      <c r="J806" s="263"/>
      <c r="K806" s="263"/>
    </row>
  </sheetData>
  <autoFilter ref="B7:H145"/>
  <mergeCells count="7">
    <mergeCell ref="B4:H4"/>
    <mergeCell ref="A1:H1"/>
    <mergeCell ref="B3:H3"/>
    <mergeCell ref="B2:H2"/>
    <mergeCell ref="H5:H6"/>
    <mergeCell ref="E6:F6"/>
    <mergeCell ref="E5:F5"/>
  </mergeCells>
  <phoneticPr fontId="68" type="noConversion"/>
  <printOptions horizontalCentered="1"/>
  <pageMargins left="0.51181102362204722" right="0.51181102362204722" top="0.51181102362204722" bottom="0.6692913385826772" header="0.31496062992125984" footer="0.31496062992125984"/>
  <pageSetup paperSize="9" scale="67" fitToHeight="0" orientation="portrait" r:id="rId1"/>
  <headerFooter>
    <oddFooter>Página &amp;P de &amp;N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994"/>
  <sheetViews>
    <sheetView view="pageBreakPreview" topLeftCell="T17" zoomScale="71" zoomScaleNormal="85" zoomScaleSheetLayoutView="71" workbookViewId="0">
      <selection activeCell="AB34" sqref="A1:AB34"/>
    </sheetView>
  </sheetViews>
  <sheetFormatPr defaultColWidth="17.28515625" defaultRowHeight="15" customHeight="1" x14ac:dyDescent="0.2"/>
  <cols>
    <col min="1" max="1" width="6.42578125" style="43" customWidth="1"/>
    <col min="2" max="2" width="28.28515625" style="43" customWidth="1"/>
    <col min="3" max="3" width="18.42578125" style="43" bestFit="1" customWidth="1"/>
    <col min="4" max="4" width="13.28515625" style="43" customWidth="1"/>
    <col min="5" max="5" width="18.5703125" style="43" bestFit="1" customWidth="1"/>
    <col min="6" max="6" width="11.28515625" style="43" bestFit="1" customWidth="1"/>
    <col min="7" max="7" width="19.28515625" style="43" bestFit="1" customWidth="1"/>
    <col min="8" max="8" width="9" style="43" bestFit="1" customWidth="1"/>
    <col min="9" max="9" width="19.85546875" style="43" bestFit="1" customWidth="1"/>
    <col min="10" max="10" width="12.85546875" style="43" bestFit="1" customWidth="1"/>
    <col min="11" max="11" width="20.28515625" style="43" bestFit="1" customWidth="1"/>
    <col min="12" max="12" width="9.28515625" style="43" bestFit="1" customWidth="1"/>
    <col min="13" max="13" width="20" style="43" bestFit="1" customWidth="1"/>
    <col min="14" max="14" width="9.28515625" style="43" bestFit="1" customWidth="1"/>
    <col min="15" max="15" width="20" style="43" bestFit="1" customWidth="1"/>
    <col min="16" max="16" width="9.140625" style="43" bestFit="1" customWidth="1"/>
    <col min="17" max="17" width="22.42578125" style="43" bestFit="1" customWidth="1"/>
    <col min="18" max="18" width="10" style="43" bestFit="1" customWidth="1"/>
    <col min="19" max="19" width="22.42578125" style="43" bestFit="1" customWidth="1"/>
    <col min="20" max="20" width="10" style="43" bestFit="1" customWidth="1"/>
    <col min="21" max="21" width="21.7109375" style="43" bestFit="1" customWidth="1"/>
    <col min="22" max="22" width="8.85546875" style="43" bestFit="1" customWidth="1"/>
    <col min="23" max="23" width="22" style="43" bestFit="1" customWidth="1"/>
    <col min="24" max="24" width="8.85546875" style="43" bestFit="1" customWidth="1"/>
    <col min="25" max="25" width="22.140625" style="43" bestFit="1" customWidth="1"/>
    <col min="26" max="26" width="8.85546875" style="43" bestFit="1" customWidth="1"/>
    <col min="27" max="27" width="22" style="43" bestFit="1" customWidth="1"/>
    <col min="28" max="28" width="9" style="43" bestFit="1" customWidth="1"/>
    <col min="29" max="31" width="14" style="43" bestFit="1" customWidth="1"/>
    <col min="32" max="32" width="13.42578125" style="43" bestFit="1" customWidth="1"/>
    <col min="33" max="33" width="5.7109375" style="43" customWidth="1"/>
    <col min="34" max="34" width="11.28515625" style="43" bestFit="1" customWidth="1"/>
    <col min="35" max="35" width="15.85546875" style="43" bestFit="1" customWidth="1"/>
    <col min="36" max="16384" width="17.28515625" style="43"/>
  </cols>
  <sheetData>
    <row r="1" spans="1:35" ht="15.75" customHeight="1" x14ac:dyDescent="0.25">
      <c r="A1" s="95"/>
      <c r="B1" s="330"/>
      <c r="C1" s="59" t="s">
        <v>3</v>
      </c>
      <c r="D1" s="524" t="str">
        <f>'Orcamento-base'!B2</f>
        <v>PARQUE MUNICIPAL DE AMPARO - 4ª ETAPA</v>
      </c>
      <c r="E1" s="525"/>
      <c r="F1" s="525"/>
      <c r="G1" s="525"/>
      <c r="H1" s="525"/>
      <c r="I1" s="525"/>
      <c r="J1" s="525"/>
      <c r="K1" s="525"/>
      <c r="L1" s="525"/>
      <c r="M1" s="525"/>
      <c r="N1" s="60"/>
      <c r="O1" s="540"/>
      <c r="P1" s="525"/>
      <c r="Q1" s="331"/>
      <c r="R1" s="100"/>
      <c r="S1" s="331"/>
      <c r="T1" s="100"/>
      <c r="U1" s="331"/>
      <c r="V1" s="100"/>
      <c r="W1" s="331"/>
      <c r="X1" s="100"/>
      <c r="Y1" s="331"/>
      <c r="Z1" s="100"/>
      <c r="AA1" s="331"/>
      <c r="AB1" s="332"/>
      <c r="AC1" s="63"/>
      <c r="AD1" s="63"/>
      <c r="AE1" s="63"/>
      <c r="AF1" s="63"/>
      <c r="AG1" s="63"/>
      <c r="AH1" s="42"/>
      <c r="AI1" s="42"/>
    </row>
    <row r="2" spans="1:35" ht="15.75" customHeight="1" x14ac:dyDescent="0.25">
      <c r="A2" s="333"/>
      <c r="B2" s="334"/>
      <c r="C2" s="61" t="s">
        <v>9</v>
      </c>
      <c r="D2" s="526" t="str">
        <f>'Orcamento-base'!B3</f>
        <v>SP 360 KM 130</v>
      </c>
      <c r="E2" s="527"/>
      <c r="F2" s="527"/>
      <c r="G2" s="527"/>
      <c r="H2" s="527"/>
      <c r="I2" s="527"/>
      <c r="J2" s="527"/>
      <c r="K2" s="527"/>
      <c r="L2" s="527"/>
      <c r="M2" s="527"/>
      <c r="N2" s="62"/>
      <c r="O2" s="541"/>
      <c r="P2" s="527"/>
      <c r="Q2" s="73"/>
      <c r="R2" s="63"/>
      <c r="S2" s="73"/>
      <c r="T2" s="63"/>
      <c r="U2" s="73"/>
      <c r="V2" s="63"/>
      <c r="W2" s="73"/>
      <c r="X2" s="63"/>
      <c r="Y2" s="73"/>
      <c r="Z2" s="63"/>
      <c r="AA2" s="73"/>
      <c r="AB2" s="335"/>
      <c r="AC2" s="63"/>
      <c r="AD2" s="63"/>
      <c r="AE2" s="63"/>
      <c r="AF2" s="63"/>
      <c r="AG2" s="63"/>
      <c r="AH2" s="42"/>
      <c r="AI2" s="42"/>
    </row>
    <row r="3" spans="1:35" ht="15.75" customHeight="1" x14ac:dyDescent="0.25">
      <c r="A3" s="333"/>
      <c r="B3" s="334"/>
      <c r="C3" s="528"/>
      <c r="D3" s="527"/>
      <c r="E3" s="527"/>
      <c r="F3" s="527"/>
      <c r="G3" s="527"/>
      <c r="H3" s="527"/>
      <c r="I3" s="527"/>
      <c r="J3" s="527"/>
      <c r="K3" s="527"/>
      <c r="L3" s="545" t="s">
        <v>8086</v>
      </c>
      <c r="M3" s="545"/>
      <c r="N3" s="542"/>
      <c r="O3" s="527"/>
      <c r="P3" s="527"/>
      <c r="Q3" s="64"/>
      <c r="R3" s="63"/>
      <c r="S3" s="64"/>
      <c r="T3" s="63"/>
      <c r="U3" s="64"/>
      <c r="V3" s="63"/>
      <c r="W3" s="64"/>
      <c r="X3" s="63"/>
      <c r="Y3" s="64"/>
      <c r="Z3" s="63"/>
      <c r="AA3" s="64"/>
      <c r="AB3" s="335"/>
      <c r="AC3" s="63"/>
      <c r="AD3" s="63"/>
      <c r="AE3" s="63"/>
      <c r="AF3" s="63"/>
      <c r="AG3" s="63"/>
      <c r="AH3" s="42"/>
      <c r="AI3" s="42"/>
    </row>
    <row r="4" spans="1:35" ht="39" customHeight="1" thickBot="1" x14ac:dyDescent="0.25">
      <c r="A4" s="333"/>
      <c r="B4" s="309"/>
      <c r="C4" s="532" t="s">
        <v>69</v>
      </c>
      <c r="D4" s="533"/>
      <c r="E4" s="533"/>
      <c r="F4" s="533"/>
      <c r="G4" s="93" t="s">
        <v>8531</v>
      </c>
      <c r="H4" s="310"/>
      <c r="I4" s="329">
        <v>43647</v>
      </c>
      <c r="J4" s="310"/>
      <c r="K4" s="94"/>
      <c r="L4" s="522" t="s">
        <v>8087</v>
      </c>
      <c r="M4" s="522"/>
      <c r="N4" s="543"/>
      <c r="O4" s="533"/>
      <c r="P4" s="533"/>
      <c r="Q4" s="64"/>
      <c r="R4" s="63"/>
      <c r="S4" s="64"/>
      <c r="T4" s="63"/>
      <c r="U4" s="64"/>
      <c r="V4" s="63"/>
      <c r="W4" s="64"/>
      <c r="X4" s="63"/>
      <c r="Y4" s="64"/>
      <c r="Z4" s="63"/>
      <c r="AA4" s="64"/>
      <c r="AB4" s="335"/>
      <c r="AC4" s="63"/>
      <c r="AD4" s="63"/>
      <c r="AE4" s="63"/>
      <c r="AF4" s="63"/>
      <c r="AG4" s="63"/>
      <c r="AH4" s="42"/>
      <c r="AI4" s="42"/>
    </row>
    <row r="5" spans="1:35" ht="16.5" customHeight="1" thickBot="1" x14ac:dyDescent="0.3">
      <c r="A5" s="95"/>
      <c r="B5" s="96"/>
      <c r="C5" s="97"/>
      <c r="D5" s="97"/>
      <c r="E5" s="97"/>
      <c r="F5" s="97"/>
      <c r="G5" s="98"/>
      <c r="H5" s="99"/>
      <c r="I5" s="99"/>
      <c r="J5" s="98"/>
      <c r="K5" s="99"/>
      <c r="L5" s="100"/>
      <c r="M5" s="101"/>
      <c r="N5" s="100"/>
      <c r="O5" s="311"/>
      <c r="P5" s="312"/>
      <c r="Q5" s="311"/>
      <c r="R5" s="312"/>
      <c r="S5" s="311"/>
      <c r="T5" s="312"/>
      <c r="U5" s="311"/>
      <c r="V5" s="312"/>
      <c r="W5" s="311"/>
      <c r="X5" s="312"/>
      <c r="Y5" s="311"/>
      <c r="Z5" s="312"/>
      <c r="AA5" s="311"/>
      <c r="AB5" s="313"/>
      <c r="AC5" s="44"/>
      <c r="AD5" s="44"/>
      <c r="AE5" s="44"/>
      <c r="AF5" s="44"/>
      <c r="AG5" s="44"/>
      <c r="AH5" s="42"/>
      <c r="AI5" s="42"/>
    </row>
    <row r="6" spans="1:35" ht="18" customHeight="1" x14ac:dyDescent="0.25">
      <c r="A6" s="536" t="s">
        <v>118</v>
      </c>
      <c r="B6" s="537"/>
      <c r="C6" s="537"/>
      <c r="D6" s="537"/>
      <c r="E6" s="537"/>
      <c r="F6" s="537"/>
      <c r="G6" s="537"/>
      <c r="H6" s="537"/>
      <c r="I6" s="537"/>
      <c r="J6" s="537"/>
      <c r="K6" s="537"/>
      <c r="L6" s="537"/>
      <c r="M6" s="537"/>
      <c r="N6" s="537"/>
      <c r="O6" s="538"/>
      <c r="P6" s="539"/>
      <c r="Q6" s="309"/>
      <c r="R6" s="309"/>
      <c r="S6" s="309"/>
      <c r="T6" s="309"/>
      <c r="U6" s="309"/>
      <c r="V6" s="309"/>
      <c r="W6" s="309"/>
      <c r="X6" s="309"/>
      <c r="Y6" s="309"/>
      <c r="Z6" s="309"/>
      <c r="AA6" s="309"/>
      <c r="AB6" s="336"/>
      <c r="AC6" s="65"/>
      <c r="AD6" s="65"/>
      <c r="AE6" s="65"/>
      <c r="AF6" s="65"/>
      <c r="AG6" s="65"/>
      <c r="AH6" s="42"/>
      <c r="AI6" s="42"/>
    </row>
    <row r="7" spans="1:35" ht="12.75" customHeight="1" x14ac:dyDescent="0.2">
      <c r="A7" s="102"/>
      <c r="B7" s="531"/>
      <c r="C7" s="530"/>
      <c r="D7" s="45"/>
      <c r="E7" s="45"/>
      <c r="F7" s="534"/>
      <c r="G7" s="535"/>
      <c r="H7" s="530"/>
      <c r="I7" s="45"/>
      <c r="J7" s="46"/>
      <c r="K7" s="45"/>
      <c r="L7" s="46"/>
      <c r="M7" s="45"/>
      <c r="N7" s="46"/>
      <c r="O7" s="46"/>
      <c r="P7" s="47"/>
      <c r="Q7" s="63"/>
      <c r="R7" s="63"/>
      <c r="S7" s="63"/>
      <c r="T7" s="63"/>
      <c r="U7" s="63"/>
      <c r="V7" s="63"/>
      <c r="W7" s="63"/>
      <c r="X7" s="63"/>
      <c r="Y7" s="63"/>
      <c r="Z7" s="63"/>
      <c r="AA7" s="63"/>
      <c r="AB7" s="335"/>
      <c r="AC7" s="63"/>
      <c r="AD7" s="63"/>
      <c r="AE7" s="63"/>
      <c r="AF7" s="63"/>
      <c r="AG7" s="63"/>
      <c r="AH7" s="42"/>
      <c r="AI7" s="42"/>
    </row>
    <row r="8" spans="1:35" ht="12.75" customHeight="1" x14ac:dyDescent="0.2">
      <c r="A8" s="103" t="s">
        <v>166</v>
      </c>
      <c r="B8" s="48" t="s">
        <v>167</v>
      </c>
      <c r="C8" s="49" t="s">
        <v>174</v>
      </c>
      <c r="D8" s="49" t="s">
        <v>177</v>
      </c>
      <c r="E8" s="529" t="s">
        <v>178</v>
      </c>
      <c r="F8" s="530"/>
      <c r="G8" s="529" t="s">
        <v>179</v>
      </c>
      <c r="H8" s="530"/>
      <c r="I8" s="529" t="s">
        <v>182</v>
      </c>
      <c r="J8" s="530"/>
      <c r="K8" s="529" t="s">
        <v>186</v>
      </c>
      <c r="L8" s="530"/>
      <c r="M8" s="529" t="s">
        <v>190</v>
      </c>
      <c r="N8" s="530"/>
      <c r="O8" s="529" t="s">
        <v>193</v>
      </c>
      <c r="P8" s="544"/>
      <c r="Q8" s="546" t="s">
        <v>8094</v>
      </c>
      <c r="R8" s="548"/>
      <c r="S8" s="546" t="s">
        <v>8095</v>
      </c>
      <c r="T8" s="548"/>
      <c r="U8" s="546" t="s">
        <v>8096</v>
      </c>
      <c r="V8" s="548"/>
      <c r="W8" s="546" t="s">
        <v>8097</v>
      </c>
      <c r="X8" s="548"/>
      <c r="Y8" s="546" t="s">
        <v>8098</v>
      </c>
      <c r="Z8" s="548"/>
      <c r="AA8" s="546" t="s">
        <v>8099</v>
      </c>
      <c r="AB8" s="547"/>
      <c r="AC8" s="92">
        <v>1</v>
      </c>
      <c r="AD8" s="66">
        <v>2</v>
      </c>
      <c r="AE8" s="66">
        <v>3</v>
      </c>
      <c r="AF8" s="66">
        <v>4</v>
      </c>
      <c r="AG8" s="66"/>
      <c r="AH8" s="42"/>
      <c r="AI8" s="42"/>
    </row>
    <row r="9" spans="1:35" ht="38.25" customHeight="1" x14ac:dyDescent="0.2">
      <c r="A9" s="122" t="str">
        <f>'Orcamento-base'!A8</f>
        <v>1</v>
      </c>
      <c r="B9" s="76" t="str">
        <f>'Orcamento-base'!D8</f>
        <v>SERVIÇOS PRELIMINARES E MOBILIZAÇÃO</v>
      </c>
      <c r="C9" s="80">
        <f>'Orcamento-base'!H8</f>
        <v>9972</v>
      </c>
      <c r="D9" s="58">
        <f t="shared" ref="D9:D16" si="0">C9/$C$17</f>
        <v>8.3979779164845871E-3</v>
      </c>
      <c r="E9" s="476">
        <v>2887.97</v>
      </c>
      <c r="F9" s="481">
        <f>E9/C9</f>
        <v>0.28960790212595267</v>
      </c>
      <c r="G9" s="476">
        <v>644.03</v>
      </c>
      <c r="H9" s="477">
        <f>G9/C9</f>
        <v>6.458383473726434E-2</v>
      </c>
      <c r="I9" s="476">
        <v>644</v>
      </c>
      <c r="J9" s="477">
        <f>I9/C9</f>
        <v>6.45808263136783E-2</v>
      </c>
      <c r="K9" s="54">
        <v>644</v>
      </c>
      <c r="L9" s="57">
        <f>K9/C9</f>
        <v>6.45808263136783E-2</v>
      </c>
      <c r="M9" s="54">
        <v>644</v>
      </c>
      <c r="N9" s="57">
        <f>M9/C9</f>
        <v>6.45808263136783E-2</v>
      </c>
      <c r="O9" s="54">
        <v>644</v>
      </c>
      <c r="P9" s="57">
        <f>O9/C9</f>
        <v>6.45808263136783E-2</v>
      </c>
      <c r="Q9" s="476">
        <v>644</v>
      </c>
      <c r="R9" s="477">
        <f>Q9/C9</f>
        <v>6.45808263136783E-2</v>
      </c>
      <c r="S9" s="476">
        <v>644</v>
      </c>
      <c r="T9" s="477">
        <f>S9/C9</f>
        <v>6.45808263136783E-2</v>
      </c>
      <c r="U9" s="476">
        <v>644</v>
      </c>
      <c r="V9" s="477">
        <f>U9/C9</f>
        <v>6.45808263136783E-2</v>
      </c>
      <c r="W9" s="54">
        <v>644</v>
      </c>
      <c r="X9" s="57">
        <f>W9/C9</f>
        <v>6.45808263136783E-2</v>
      </c>
      <c r="Y9" s="54">
        <v>644</v>
      </c>
      <c r="Z9" s="57">
        <f>Y9/C9</f>
        <v>6.45808263136783E-2</v>
      </c>
      <c r="AA9" s="54">
        <v>644</v>
      </c>
      <c r="AB9" s="337">
        <f>AA9/C9</f>
        <v>6.45808263136783E-2</v>
      </c>
      <c r="AC9" s="81">
        <f>(E9+G9+I9)*1.25</f>
        <v>5220</v>
      </c>
      <c r="AD9" s="474">
        <f>(K9+M9+O9)*1.25</f>
        <v>2415</v>
      </c>
      <c r="AE9" s="81">
        <f>(Q9+S9+U9)*1.25</f>
        <v>2415</v>
      </c>
      <c r="AF9" s="474">
        <f>(W9+Y9+AA9)*1.25</f>
        <v>2415</v>
      </c>
      <c r="AG9" s="67"/>
      <c r="AH9" s="360">
        <f>C9-E9-G9-I9-K9-M9-Q9-S9-U9-W9-Y9-AA9-O9</f>
        <v>9.0949470177292824E-13</v>
      </c>
      <c r="AI9" s="42"/>
    </row>
    <row r="10" spans="1:35" ht="20.25" customHeight="1" x14ac:dyDescent="0.2">
      <c r="A10" s="122" t="str">
        <f>'Orcamento-base'!A11</f>
        <v>2</v>
      </c>
      <c r="B10" s="76" t="str">
        <f>'Orcamento-base'!D11</f>
        <v xml:space="preserve">LIMPEZA </v>
      </c>
      <c r="C10" s="80">
        <f>'Orcamento-base'!H11</f>
        <v>34415.97</v>
      </c>
      <c r="D10" s="58">
        <f t="shared" si="0"/>
        <v>2.8983609710629372E-2</v>
      </c>
      <c r="E10" s="476">
        <f>$C$10/4</f>
        <v>8603.9925000000003</v>
      </c>
      <c r="F10" s="477">
        <f>E10/$C$10</f>
        <v>0.25</v>
      </c>
      <c r="G10" s="476">
        <f>$C$10/4</f>
        <v>8603.9925000000003</v>
      </c>
      <c r="H10" s="477">
        <f>G10/$C$10</f>
        <v>0.25</v>
      </c>
      <c r="I10" s="476"/>
      <c r="J10" s="477"/>
      <c r="K10" s="54">
        <f>$C$10/4</f>
        <v>8603.9925000000003</v>
      </c>
      <c r="L10" s="57">
        <f>K10/$C$10</f>
        <v>0.25</v>
      </c>
      <c r="M10" s="54">
        <f>$C$10/4</f>
        <v>8603.9925000000003</v>
      </c>
      <c r="N10" s="57">
        <f>M10/$C$10</f>
        <v>0.25</v>
      </c>
      <c r="O10" s="54"/>
      <c r="P10" s="57"/>
      <c r="Q10" s="479"/>
      <c r="R10" s="477"/>
      <c r="S10" s="491"/>
      <c r="T10" s="477"/>
      <c r="U10" s="491"/>
      <c r="V10" s="477"/>
      <c r="W10" s="316"/>
      <c r="X10" s="57"/>
      <c r="Y10" s="316"/>
      <c r="Z10" s="57"/>
      <c r="AA10" s="316"/>
      <c r="AB10" s="337"/>
      <c r="AC10" s="81">
        <f t="shared" ref="AC10:AC16" si="1">(E10+G10+I10)*1.25</f>
        <v>21509.981250000001</v>
      </c>
      <c r="AD10" s="474">
        <f t="shared" ref="AD10:AD16" si="2">(K10+M10+O10)*1.25</f>
        <v>21509.981250000001</v>
      </c>
      <c r="AE10" s="81">
        <f t="shared" ref="AE10:AE16" si="3">(Q10+S10+U10)*1.25</f>
        <v>0</v>
      </c>
      <c r="AF10" s="474">
        <f t="shared" ref="AF10:AF16" si="4">(W10+Y10+AA10)*1.25</f>
        <v>0</v>
      </c>
      <c r="AG10" s="67"/>
      <c r="AH10" s="360">
        <f t="shared" ref="AH10:AH16" si="5">C10-E10-G10-I10-K10-M10-Q10-S10-U10-W10-Y10-AA10-O10</f>
        <v>0</v>
      </c>
      <c r="AI10" s="42"/>
    </row>
    <row r="11" spans="1:35" ht="20.25" customHeight="1" x14ac:dyDescent="0.2">
      <c r="A11" s="122" t="str">
        <f>'Orcamento-base'!A15</f>
        <v>3</v>
      </c>
      <c r="B11" s="76" t="str">
        <f>'Orcamento-base'!D15</f>
        <v>ENSAIOS DE SOLO</v>
      </c>
      <c r="C11" s="80">
        <f>'Orcamento-base'!H15</f>
        <v>8953.48</v>
      </c>
      <c r="D11" s="58">
        <f t="shared" si="0"/>
        <v>7.5402253625838772E-3</v>
      </c>
      <c r="E11" s="476">
        <f>ROUND($C$11/3,2)+0.01</f>
        <v>2984.5</v>
      </c>
      <c r="F11" s="481">
        <f>E11/C11</f>
        <v>0.3333340779227742</v>
      </c>
      <c r="G11" s="476">
        <f>ROUND($C$11/3,2)</f>
        <v>2984.49</v>
      </c>
      <c r="H11" s="481">
        <f>G11/C11</f>
        <v>0.33333296103861293</v>
      </c>
      <c r="I11" s="476">
        <f>ROUND($C$11/3,2)</f>
        <v>2984.49</v>
      </c>
      <c r="J11" s="477">
        <f>I11/C11</f>
        <v>0.33333296103861293</v>
      </c>
      <c r="K11" s="54"/>
      <c r="L11" s="57"/>
      <c r="M11" s="54"/>
      <c r="N11" s="57"/>
      <c r="O11" s="54"/>
      <c r="P11" s="57"/>
      <c r="Q11" s="479"/>
      <c r="R11" s="477"/>
      <c r="S11" s="491"/>
      <c r="T11" s="477"/>
      <c r="U11" s="491"/>
      <c r="V11" s="477"/>
      <c r="W11" s="316"/>
      <c r="X11" s="57"/>
      <c r="Y11" s="316"/>
      <c r="Z11" s="57"/>
      <c r="AA11" s="316"/>
      <c r="AB11" s="337"/>
      <c r="AC11" s="81">
        <f t="shared" si="1"/>
        <v>11191.849999999999</v>
      </c>
      <c r="AD11" s="474">
        <f t="shared" si="2"/>
        <v>0</v>
      </c>
      <c r="AE11" s="81">
        <f t="shared" si="3"/>
        <v>0</v>
      </c>
      <c r="AF11" s="474">
        <f t="shared" si="4"/>
        <v>0</v>
      </c>
      <c r="AG11" s="79"/>
      <c r="AH11" s="360">
        <f t="shared" si="5"/>
        <v>0</v>
      </c>
      <c r="AI11" s="42"/>
    </row>
    <row r="12" spans="1:35" ht="20.25" customHeight="1" x14ac:dyDescent="0.2">
      <c r="A12" s="122" t="str">
        <f>'Orcamento-base'!A26</f>
        <v>4</v>
      </c>
      <c r="B12" s="76" t="str">
        <f>'Orcamento-base'!D26</f>
        <v>PRIMEIRA LAGOA</v>
      </c>
      <c r="C12" s="80">
        <f>'Orcamento-base'!H26</f>
        <v>227380.24999999997</v>
      </c>
      <c r="D12" s="58">
        <f t="shared" si="0"/>
        <v>0.19148960270204016</v>
      </c>
      <c r="E12" s="476">
        <f>ROUND($C$12/3,2)-0.01</f>
        <v>75793.41</v>
      </c>
      <c r="F12" s="481"/>
      <c r="G12" s="476">
        <f>ROUND($C$12/3,2)</f>
        <v>75793.42</v>
      </c>
      <c r="H12" s="481">
        <f>G12/$C12</f>
        <v>0.33333334799306452</v>
      </c>
      <c r="I12" s="476">
        <f>ROUND($C$12/3,2)</f>
        <v>75793.42</v>
      </c>
      <c r="J12" s="477">
        <f>I12/C12</f>
        <v>0.33333334799306452</v>
      </c>
      <c r="K12" s="54"/>
      <c r="L12" s="57"/>
      <c r="M12" s="54"/>
      <c r="N12" s="57"/>
      <c r="O12" s="54"/>
      <c r="P12" s="57"/>
      <c r="Q12" s="479"/>
      <c r="R12" s="477"/>
      <c r="S12" s="491"/>
      <c r="T12" s="477"/>
      <c r="U12" s="491"/>
      <c r="V12" s="477"/>
      <c r="W12" s="316"/>
      <c r="X12" s="57"/>
      <c r="Y12" s="316"/>
      <c r="Z12" s="57"/>
      <c r="AA12" s="316"/>
      <c r="AB12" s="337"/>
      <c r="AC12" s="81">
        <f t="shared" si="1"/>
        <v>284225.3125</v>
      </c>
      <c r="AD12" s="474">
        <f t="shared" si="2"/>
        <v>0</v>
      </c>
      <c r="AE12" s="81">
        <f t="shared" si="3"/>
        <v>0</v>
      </c>
      <c r="AF12" s="474">
        <f t="shared" si="4"/>
        <v>0</v>
      </c>
      <c r="AG12" s="79"/>
      <c r="AH12" s="360">
        <f t="shared" si="5"/>
        <v>-2.9103830456733704E-11</v>
      </c>
      <c r="AI12" s="42"/>
    </row>
    <row r="13" spans="1:35" ht="54" customHeight="1" x14ac:dyDescent="0.2">
      <c r="A13" s="122" t="str">
        <f>'Orcamento-base'!A58</f>
        <v>5</v>
      </c>
      <c r="B13" s="76" t="str">
        <f>'Orcamento-base'!D58</f>
        <v>PAVIMENTAÇÃO ENTORNO DA PRIMEIRA LAGOA</v>
      </c>
      <c r="C13" s="80">
        <f>'Orcamento-base'!H58</f>
        <v>60890.200000000004</v>
      </c>
      <c r="D13" s="58">
        <f t="shared" si="0"/>
        <v>5.1279036796061959E-2</v>
      </c>
      <c r="E13" s="476"/>
      <c r="F13" s="481"/>
      <c r="G13" s="476"/>
      <c r="H13" s="481"/>
      <c r="I13" s="476"/>
      <c r="J13" s="477"/>
      <c r="K13" s="54"/>
      <c r="L13" s="57"/>
      <c r="M13" s="54"/>
      <c r="N13" s="57"/>
      <c r="O13" s="54"/>
      <c r="P13" s="57"/>
      <c r="Q13" s="479"/>
      <c r="R13" s="477"/>
      <c r="S13" s="479"/>
      <c r="T13" s="477"/>
      <c r="U13" s="479"/>
      <c r="V13" s="477"/>
      <c r="W13" s="479">
        <f>$C$13/3</f>
        <v>20296.733333333334</v>
      </c>
      <c r="X13" s="477">
        <f>W13/$C13</f>
        <v>0.33333333333333331</v>
      </c>
      <c r="Y13" s="479">
        <f>$C$13/3</f>
        <v>20296.733333333334</v>
      </c>
      <c r="Z13" s="477">
        <f>Y13/$C$13</f>
        <v>0.33333333333333331</v>
      </c>
      <c r="AA13" s="479">
        <f>$C$13/3</f>
        <v>20296.733333333334</v>
      </c>
      <c r="AB13" s="477">
        <f>AA13/$C$13</f>
        <v>0.33333333333333331</v>
      </c>
      <c r="AC13" s="81">
        <f t="shared" si="1"/>
        <v>0</v>
      </c>
      <c r="AD13" s="474">
        <f t="shared" si="2"/>
        <v>0</v>
      </c>
      <c r="AE13" s="81">
        <f t="shared" si="3"/>
        <v>0</v>
      </c>
      <c r="AF13" s="474">
        <f t="shared" si="4"/>
        <v>76112.75</v>
      </c>
      <c r="AG13" s="79"/>
      <c r="AH13" s="360">
        <f t="shared" si="5"/>
        <v>7.2759576141834259E-12</v>
      </c>
      <c r="AI13" s="42"/>
    </row>
    <row r="14" spans="1:35" ht="20.25" customHeight="1" x14ac:dyDescent="0.2">
      <c r="A14" s="122" t="str">
        <f>'Orcamento-base'!A64</f>
        <v>6</v>
      </c>
      <c r="B14" s="76" t="str">
        <f>'Orcamento-base'!D64</f>
        <v>SEGUNDA LAGOA</v>
      </c>
      <c r="C14" s="80">
        <f>'Orcamento-base'!H64</f>
        <v>271321.31000000006</v>
      </c>
      <c r="D14" s="58">
        <f t="shared" si="0"/>
        <v>0.22849482246807756</v>
      </c>
      <c r="E14" s="476"/>
      <c r="F14" s="481"/>
      <c r="G14" s="476"/>
      <c r="H14" s="481"/>
      <c r="I14" s="476"/>
      <c r="J14" s="477"/>
      <c r="K14" s="54"/>
      <c r="L14" s="57"/>
      <c r="M14" s="54">
        <f>$C$14/4</f>
        <v>67830.327500000014</v>
      </c>
      <c r="N14" s="57">
        <f>M14/C14</f>
        <v>0.25</v>
      </c>
      <c r="O14" s="54">
        <f>$C$14/4</f>
        <v>67830.327500000014</v>
      </c>
      <c r="P14" s="57">
        <f>O14/C14</f>
        <v>0.25</v>
      </c>
      <c r="Q14" s="476">
        <f>$C$14/4</f>
        <v>67830.327500000014</v>
      </c>
      <c r="R14" s="477">
        <f>Q14/C14</f>
        <v>0.25</v>
      </c>
      <c r="S14" s="476">
        <f>$C$14/4</f>
        <v>67830.327500000014</v>
      </c>
      <c r="T14" s="477">
        <f>S14/C14</f>
        <v>0.25</v>
      </c>
      <c r="U14" s="491"/>
      <c r="V14" s="477"/>
      <c r="W14" s="316"/>
      <c r="X14" s="57"/>
      <c r="Y14" s="316"/>
      <c r="Z14" s="57"/>
      <c r="AA14" s="316"/>
      <c r="AB14" s="337"/>
      <c r="AC14" s="81">
        <f t="shared" si="1"/>
        <v>0</v>
      </c>
      <c r="AD14" s="474">
        <f t="shared" si="2"/>
        <v>169575.81875000003</v>
      </c>
      <c r="AE14" s="81">
        <f t="shared" si="3"/>
        <v>169575.81875000003</v>
      </c>
      <c r="AF14" s="474">
        <f t="shared" si="4"/>
        <v>0</v>
      </c>
      <c r="AG14" s="79"/>
      <c r="AH14" s="360">
        <f t="shared" si="5"/>
        <v>0</v>
      </c>
      <c r="AI14" s="42"/>
    </row>
    <row r="15" spans="1:35" ht="41.25" customHeight="1" x14ac:dyDescent="0.2">
      <c r="A15" s="122" t="str">
        <f>'Orcamento-base'!A91</f>
        <v>7</v>
      </c>
      <c r="B15" s="76" t="str">
        <f>'Orcamento-base'!D91</f>
        <v>PAVIMENTAÇÃO ENTORNO DA SEGUNDA LAGOA</v>
      </c>
      <c r="C15" s="80">
        <f>'Orcamento-base'!H91</f>
        <v>113871.7</v>
      </c>
      <c r="D15" s="58">
        <f t="shared" si="0"/>
        <v>9.5897715795483146E-2</v>
      </c>
      <c r="E15" s="476"/>
      <c r="F15" s="481"/>
      <c r="G15" s="476"/>
      <c r="H15" s="481"/>
      <c r="I15" s="476"/>
      <c r="J15" s="477"/>
      <c r="K15" s="54"/>
      <c r="L15" s="57"/>
      <c r="M15" s="54"/>
      <c r="N15" s="57"/>
      <c r="O15" s="54"/>
      <c r="P15" s="314"/>
      <c r="Q15" s="479"/>
      <c r="R15" s="477"/>
      <c r="S15" s="480"/>
      <c r="T15" s="477"/>
      <c r="U15" s="480">
        <f>$C$15/3</f>
        <v>37957.23333333333</v>
      </c>
      <c r="V15" s="477">
        <f>U15/C15</f>
        <v>0.33333333333333331</v>
      </c>
      <c r="W15" s="318">
        <f>$C$15/3+0.01</f>
        <v>37957.243333333332</v>
      </c>
      <c r="X15" s="57">
        <f>W15/C15</f>
        <v>0.33333342115146547</v>
      </c>
      <c r="Y15" s="480">
        <f>$C$15/3</f>
        <v>37957.23333333333</v>
      </c>
      <c r="Z15" s="477">
        <f>Y15/$C15</f>
        <v>0.33333333333333331</v>
      </c>
      <c r="AA15" s="316"/>
      <c r="AB15" s="337"/>
      <c r="AC15" s="81">
        <f t="shared" si="1"/>
        <v>0</v>
      </c>
      <c r="AD15" s="474">
        <f t="shared" si="2"/>
        <v>0</v>
      </c>
      <c r="AE15" s="81">
        <f t="shared" si="3"/>
        <v>47446.541666666664</v>
      </c>
      <c r="AF15" s="474">
        <f t="shared" si="4"/>
        <v>94893.095833333326</v>
      </c>
      <c r="AG15" s="79"/>
      <c r="AH15" s="360">
        <f t="shared" si="5"/>
        <v>-9.9999999874853529E-3</v>
      </c>
      <c r="AI15" s="42"/>
    </row>
    <row r="16" spans="1:35" ht="36" customHeight="1" thickBot="1" x14ac:dyDescent="0.25">
      <c r="A16" s="122" t="str">
        <f>'Orcamento-base'!A98</f>
        <v>8</v>
      </c>
      <c r="B16" s="76" t="str">
        <f>'Orcamento-base'!D98</f>
        <v>INSTALAÇÕES ELÉTRICAS</v>
      </c>
      <c r="C16" s="80">
        <f>'Orcamento-base'!H98</f>
        <v>460623.78999999992</v>
      </c>
      <c r="D16" s="58">
        <f t="shared" si="0"/>
        <v>0.38791700924863953</v>
      </c>
      <c r="E16" s="476">
        <f>ROUND($C$16/12,2)-0.01</f>
        <v>38385.31</v>
      </c>
      <c r="F16" s="481"/>
      <c r="G16" s="476">
        <f>ROUND($C$16/12,2)</f>
        <v>38385.32</v>
      </c>
      <c r="H16" s="477">
        <f>G16/$C16</f>
        <v>8.3333342379037792E-2</v>
      </c>
      <c r="I16" s="476">
        <f>ROUND($C$16/12,2)</f>
        <v>38385.32</v>
      </c>
      <c r="J16" s="477">
        <f>I16/$C16</f>
        <v>8.3333342379037792E-2</v>
      </c>
      <c r="K16" s="476">
        <f>ROUND($C$16/12,2)-0.01</f>
        <v>38385.31</v>
      </c>
      <c r="L16" s="477">
        <f>K16/$C16</f>
        <v>8.3333320669347108E-2</v>
      </c>
      <c r="M16" s="476">
        <f>ROUND($C$16/12,2)</f>
        <v>38385.32</v>
      </c>
      <c r="N16" s="477">
        <f>M16/$C16</f>
        <v>8.3333342379037792E-2</v>
      </c>
      <c r="O16" s="476">
        <f>ROUND($C$16/12,2)</f>
        <v>38385.32</v>
      </c>
      <c r="P16" s="319"/>
      <c r="Q16" s="476">
        <f>ROUND($C$16/12,2)</f>
        <v>38385.32</v>
      </c>
      <c r="R16" s="492">
        <f>Q16/C16</f>
        <v>8.3333342379037792E-2</v>
      </c>
      <c r="S16" s="476">
        <f>ROUND($C$16/12,2)-0.01</f>
        <v>38385.31</v>
      </c>
      <c r="T16" s="492">
        <f>S16/C16</f>
        <v>8.3333320669347108E-2</v>
      </c>
      <c r="U16" s="476">
        <f>ROUND($C$16/12,2)-0.01</f>
        <v>38385.31</v>
      </c>
      <c r="V16" s="492">
        <f>U16/C16</f>
        <v>8.3333320669347108E-2</v>
      </c>
      <c r="W16" s="476">
        <f>ROUND($C$16/12,2)</f>
        <v>38385.32</v>
      </c>
      <c r="X16" s="320">
        <f>W16/C16</f>
        <v>8.3333342379037792E-2</v>
      </c>
      <c r="Y16" s="476">
        <f>ROUND($C$16/12,2)-0.01</f>
        <v>38385.31</v>
      </c>
      <c r="Z16" s="320">
        <f>Y16/C16</f>
        <v>8.3333320669347108E-2</v>
      </c>
      <c r="AA16" s="476">
        <f>ROUND($C$16/12,2)-0.01</f>
        <v>38385.31</v>
      </c>
      <c r="AB16" s="338"/>
      <c r="AC16" s="81">
        <f t="shared" si="1"/>
        <v>143944.9375</v>
      </c>
      <c r="AD16" s="474">
        <f t="shared" si="2"/>
        <v>143944.9375</v>
      </c>
      <c r="AE16" s="81">
        <f t="shared" si="3"/>
        <v>143944.92499999999</v>
      </c>
      <c r="AF16" s="474">
        <f t="shared" si="4"/>
        <v>143944.92499999999</v>
      </c>
      <c r="AG16" s="79"/>
      <c r="AH16" s="360">
        <f t="shared" si="5"/>
        <v>9.9999999001738615E-3</v>
      </c>
      <c r="AI16" s="42"/>
    </row>
    <row r="17" spans="1:35" ht="24" customHeight="1" thickBot="1" x14ac:dyDescent="0.25">
      <c r="A17" s="104"/>
      <c r="B17" s="50" t="s">
        <v>29</v>
      </c>
      <c r="C17" s="89">
        <f>SUBTOTAL(9,C9:C16)</f>
        <v>1187428.6999999997</v>
      </c>
      <c r="D17" s="51"/>
      <c r="E17" s="482">
        <f>SUM(E9:E16)</f>
        <v>128655.1825</v>
      </c>
      <c r="F17" s="483">
        <f>E17/C17</f>
        <v>0.10834771174050284</v>
      </c>
      <c r="G17" s="478">
        <f>SUM(G9:G16)</f>
        <v>126411.2525</v>
      </c>
      <c r="H17" s="483">
        <f>G17/C17</f>
        <v>0.10645797301345339</v>
      </c>
      <c r="I17" s="478">
        <f>SUM(I9:I16)</f>
        <v>117807.23000000001</v>
      </c>
      <c r="J17" s="483">
        <f>I17/$C17</f>
        <v>9.9212045321121212E-2</v>
      </c>
      <c r="K17" s="478">
        <f>SUM(K9:K16)</f>
        <v>47633.302499999998</v>
      </c>
      <c r="L17" s="56">
        <f>K17/$C17</f>
        <v>4.0114663305678908E-2</v>
      </c>
      <c r="M17" s="478">
        <f>SUM(M9:M16)</f>
        <v>115463.64000000001</v>
      </c>
      <c r="N17" s="56">
        <f>M17/$C17</f>
        <v>9.7238377344256582E-2</v>
      </c>
      <c r="O17" s="478">
        <f>SUM(O9:O16)</f>
        <v>106859.64750000002</v>
      </c>
      <c r="P17" s="315">
        <f>O17/$C17</f>
        <v>8.9992474916599244E-2</v>
      </c>
      <c r="Q17" s="478">
        <f>SUM(Q9:Q16)</f>
        <v>106859.64750000002</v>
      </c>
      <c r="R17" s="493">
        <f>Q17/$C$17</f>
        <v>8.9992474916599244E-2</v>
      </c>
      <c r="S17" s="478">
        <f>SUM(S9:S16)</f>
        <v>106859.63750000001</v>
      </c>
      <c r="T17" s="493">
        <f>S17/$C$17</f>
        <v>8.999246649504096E-2</v>
      </c>
      <c r="U17" s="478">
        <f>SUM(U9:U16)</f>
        <v>76986.543333333335</v>
      </c>
      <c r="V17" s="493">
        <f>U17/$C$17</f>
        <v>6.4834666143182618E-2</v>
      </c>
      <c r="W17" s="478">
        <f>SUM(W9:W16)</f>
        <v>97283.296666666662</v>
      </c>
      <c r="X17" s="325">
        <f>W17/$C$17</f>
        <v>8.1927695251653165E-2</v>
      </c>
      <c r="Y17" s="478">
        <f>SUM(Y9:Y16)</f>
        <v>97283.276666666658</v>
      </c>
      <c r="Z17" s="325">
        <f>Y17/$C$17</f>
        <v>8.1927678408536597E-2</v>
      </c>
      <c r="AA17" s="478">
        <f>SUM(AA9:AA16)</f>
        <v>59326.043333333335</v>
      </c>
      <c r="AB17" s="339">
        <f>AA17/$C$17</f>
        <v>4.9961773143375555E-2</v>
      </c>
      <c r="AC17" s="475">
        <f>SUM(AC9:AC16)</f>
        <v>466092.08124999999</v>
      </c>
      <c r="AD17" s="475">
        <f t="shared" ref="AD17:AF17" si="6">SUM(AD9:AD16)</f>
        <v>337445.73750000005</v>
      </c>
      <c r="AE17" s="475">
        <f t="shared" si="6"/>
        <v>363382.28541666665</v>
      </c>
      <c r="AF17" s="475">
        <f t="shared" si="6"/>
        <v>317365.77083333331</v>
      </c>
      <c r="AG17" s="68"/>
      <c r="AH17" s="360">
        <f>AC17+AD17+AE17+AF17-C20</f>
        <v>0</v>
      </c>
      <c r="AI17" s="42"/>
    </row>
    <row r="18" spans="1:35" ht="24" customHeight="1" thickBot="1" x14ac:dyDescent="0.25">
      <c r="A18" s="104"/>
      <c r="B18" s="50" t="s">
        <v>325</v>
      </c>
      <c r="C18" s="90"/>
      <c r="D18" s="51"/>
      <c r="E18" s="482">
        <f>E17</f>
        <v>128655.1825</v>
      </c>
      <c r="F18" s="484">
        <f>E18/C17</f>
        <v>0.10834771174050284</v>
      </c>
      <c r="G18" s="485">
        <f>E18+G17</f>
        <v>255066.435</v>
      </c>
      <c r="H18" s="484">
        <f>G18/$C$17</f>
        <v>0.21480568475395623</v>
      </c>
      <c r="I18" s="486">
        <f>G18+I17</f>
        <v>372873.66500000004</v>
      </c>
      <c r="J18" s="484">
        <f>I18/$C$17</f>
        <v>0.31401773007507744</v>
      </c>
      <c r="K18" s="72">
        <f>I18+K17</f>
        <v>420506.96750000003</v>
      </c>
      <c r="L18" s="55">
        <f>K18/$C$17</f>
        <v>0.35413239338075636</v>
      </c>
      <c r="M18" s="71">
        <f>K18+M17</f>
        <v>535970.60750000004</v>
      </c>
      <c r="N18" s="55">
        <f>M18/$C$17</f>
        <v>0.45137077072501292</v>
      </c>
      <c r="O18" s="321">
        <f>M18+O17</f>
        <v>642830.25500000012</v>
      </c>
      <c r="P18" s="322">
        <f>O18/$C$17</f>
        <v>0.5413632456416122</v>
      </c>
      <c r="Q18" s="494">
        <f>O18+Q17</f>
        <v>749689.90250000008</v>
      </c>
      <c r="R18" s="495"/>
      <c r="S18" s="494">
        <f>Q18+S17</f>
        <v>856549.54</v>
      </c>
      <c r="T18" s="495"/>
      <c r="U18" s="494">
        <f>S18+U17</f>
        <v>933536.08333333337</v>
      </c>
      <c r="V18" s="495"/>
      <c r="W18" s="323">
        <f>U18+W17</f>
        <v>1030819.38</v>
      </c>
      <c r="X18" s="324"/>
      <c r="Y18" s="323">
        <f>W18+Y17</f>
        <v>1128102.6566666667</v>
      </c>
      <c r="Z18" s="324"/>
      <c r="AA18" s="323">
        <f>Y18+AA17</f>
        <v>1187428.7000000002</v>
      </c>
      <c r="AB18" s="340"/>
      <c r="AC18" s="81">
        <f>AC17/$AI$21</f>
        <v>0.31401773007507727</v>
      </c>
      <c r="AD18" s="81">
        <f t="shared" ref="AD18:AF18" si="7">AD17/$AI$21</f>
        <v>0.22734551556653465</v>
      </c>
      <c r="AE18" s="81">
        <f t="shared" si="7"/>
        <v>0.24481960755482268</v>
      </c>
      <c r="AF18" s="81">
        <f t="shared" si="7"/>
        <v>0.21381714680356523</v>
      </c>
      <c r="AG18" s="68"/>
      <c r="AH18" s="42"/>
      <c r="AI18" s="42"/>
    </row>
    <row r="19" spans="1:35" ht="20.25" customHeight="1" thickBot="1" x14ac:dyDescent="0.25">
      <c r="A19" s="105"/>
      <c r="B19" s="50" t="s">
        <v>340</v>
      </c>
      <c r="C19" s="91">
        <f>C17*25%</f>
        <v>296857.17499999993</v>
      </c>
      <c r="D19" s="52"/>
      <c r="E19" s="487">
        <f>E17*25%</f>
        <v>32163.795624999999</v>
      </c>
      <c r="F19" s="487"/>
      <c r="G19" s="487">
        <f>G17*25%</f>
        <v>31602.813125000001</v>
      </c>
      <c r="H19" s="487"/>
      <c r="I19" s="487">
        <f>I17*25%</f>
        <v>29451.807500000003</v>
      </c>
      <c r="J19" s="487"/>
      <c r="K19" s="70">
        <f>K17*25%</f>
        <v>11908.325624999999</v>
      </c>
      <c r="L19" s="70"/>
      <c r="M19" s="70">
        <f>M17*25%</f>
        <v>28865.910000000003</v>
      </c>
      <c r="N19" s="326"/>
      <c r="O19" s="326">
        <f>O17*25%</f>
        <v>26714.911875000005</v>
      </c>
      <c r="P19" s="327"/>
      <c r="Q19" s="496">
        <f>Q17*25%</f>
        <v>26714.911875000005</v>
      </c>
      <c r="R19" s="496"/>
      <c r="S19" s="496">
        <f>S17*25%</f>
        <v>26714.909375000003</v>
      </c>
      <c r="T19" s="496"/>
      <c r="U19" s="496">
        <f>U17*25%</f>
        <v>19246.635833333334</v>
      </c>
      <c r="V19" s="496"/>
      <c r="W19" s="328">
        <f>W17*25%</f>
        <v>24320.824166666665</v>
      </c>
      <c r="X19" s="328"/>
      <c r="Y19" s="328">
        <f>Y17*25%</f>
        <v>24320.819166666664</v>
      </c>
      <c r="Z19" s="328"/>
      <c r="AA19" s="328">
        <f>AA17*25%</f>
        <v>14831.510833333334</v>
      </c>
      <c r="AB19" s="341"/>
      <c r="AC19" s="81"/>
      <c r="AD19" s="63"/>
      <c r="AE19" s="63"/>
      <c r="AF19" s="63"/>
      <c r="AG19" s="63"/>
      <c r="AH19" s="42"/>
      <c r="AI19" s="74">
        <f>SUM(E19:AA19)</f>
        <v>296857.17500000005</v>
      </c>
    </row>
    <row r="20" spans="1:35" ht="23.25" customHeight="1" thickBot="1" x14ac:dyDescent="0.25">
      <c r="A20" s="106"/>
      <c r="B20" s="107" t="s">
        <v>357</v>
      </c>
      <c r="C20" s="108">
        <f>SUM(C17:C19)</f>
        <v>1484285.8749999995</v>
      </c>
      <c r="D20" s="107">
        <f>'Cronograma 12 meses'!A301</f>
        <v>0</v>
      </c>
      <c r="E20" s="488">
        <f>E19+E18</f>
        <v>160818.97812499999</v>
      </c>
      <c r="F20" s="489"/>
      <c r="G20" s="490">
        <f>E20+G19+G17</f>
        <v>318833.04375000001</v>
      </c>
      <c r="H20" s="489"/>
      <c r="I20" s="488">
        <f>G20+I19+I17</f>
        <v>466092.08125000005</v>
      </c>
      <c r="J20" s="489"/>
      <c r="K20" s="109">
        <f>I20+K19+K17</f>
        <v>525633.70937500009</v>
      </c>
      <c r="L20" s="110"/>
      <c r="M20" s="111">
        <f>K20+M19+M17</f>
        <v>669963.25937500014</v>
      </c>
      <c r="N20" s="110"/>
      <c r="O20" s="109">
        <f>M20+O19+O17</f>
        <v>803537.81875000009</v>
      </c>
      <c r="P20" s="317"/>
      <c r="Q20" s="488">
        <f>O20+Q19+Q17</f>
        <v>937112.37812500005</v>
      </c>
      <c r="R20" s="497"/>
      <c r="S20" s="488">
        <f>Q20+S19+S17</f>
        <v>1070686.925</v>
      </c>
      <c r="T20" s="497"/>
      <c r="U20" s="488">
        <f>S20+U19+U17</f>
        <v>1166920.1041666665</v>
      </c>
      <c r="V20" s="497"/>
      <c r="W20" s="109">
        <f>U20+W19+W17</f>
        <v>1288524.2249999999</v>
      </c>
      <c r="X20" s="342"/>
      <c r="Y20" s="109">
        <f>W20+Y19+Y17</f>
        <v>1410128.3208333331</v>
      </c>
      <c r="Z20" s="342"/>
      <c r="AA20" s="109">
        <f>Y20+AA19+AA17</f>
        <v>1484285.8749999995</v>
      </c>
      <c r="AB20" s="343"/>
      <c r="AC20" s="81"/>
      <c r="AD20" s="69"/>
      <c r="AE20" s="69"/>
      <c r="AF20" s="69"/>
      <c r="AG20" s="69"/>
      <c r="AH20" s="42"/>
      <c r="AI20" s="42"/>
    </row>
    <row r="21" spans="1:35" ht="12.75" customHeight="1" x14ac:dyDescent="0.2">
      <c r="A21" s="42"/>
      <c r="B21" s="42"/>
      <c r="C21" s="42"/>
      <c r="D21" s="42"/>
      <c r="E21" s="42"/>
      <c r="F21" s="42"/>
      <c r="G21" s="44"/>
      <c r="H21" s="44"/>
      <c r="I21" s="41"/>
      <c r="J21" s="44"/>
      <c r="K21" s="41"/>
      <c r="L21" s="53"/>
      <c r="M21" s="41"/>
      <c r="N21" s="53"/>
      <c r="O21" s="44"/>
      <c r="P21" s="44"/>
      <c r="Q21" s="63"/>
      <c r="R21" s="63"/>
      <c r="S21" s="63"/>
      <c r="T21" s="63"/>
      <c r="U21" s="63"/>
      <c r="V21" s="63"/>
      <c r="W21" s="63"/>
      <c r="X21" s="63"/>
      <c r="Y21" s="63"/>
      <c r="Z21" s="63"/>
      <c r="AA21" s="63"/>
      <c r="AB21" s="63"/>
      <c r="AC21" s="44"/>
      <c r="AD21" s="44"/>
      <c r="AE21" s="44"/>
      <c r="AF21" s="44"/>
      <c r="AG21" s="44"/>
      <c r="AH21" s="42"/>
      <c r="AI21" s="74">
        <f>AA18+AI19</f>
        <v>1484285.8750000002</v>
      </c>
    </row>
    <row r="22" spans="1:35" ht="12.75" customHeight="1" x14ac:dyDescent="0.25">
      <c r="A22" s="42"/>
      <c r="B22" s="498" t="s">
        <v>8603</v>
      </c>
      <c r="C22" s="499"/>
      <c r="D22" s="500"/>
      <c r="E22" s="42"/>
      <c r="F22" s="42"/>
      <c r="G22" s="44"/>
      <c r="H22" s="44"/>
      <c r="I22" s="41"/>
      <c r="J22" s="44"/>
      <c r="K22" s="41"/>
      <c r="L22" s="53"/>
      <c r="M22" s="41"/>
      <c r="N22" s="53"/>
      <c r="O22" s="44"/>
      <c r="P22" s="44"/>
      <c r="Q22" s="44"/>
      <c r="R22" s="44"/>
      <c r="S22" s="44"/>
      <c r="T22" s="44"/>
      <c r="U22" s="44"/>
      <c r="V22" s="44"/>
      <c r="W22" s="44"/>
      <c r="X22" s="44"/>
      <c r="Y22" s="44"/>
      <c r="Z22" s="44"/>
      <c r="AA22" s="44"/>
      <c r="AB22" s="44"/>
      <c r="AC22" s="44"/>
      <c r="AD22" s="44"/>
      <c r="AE22" s="44"/>
      <c r="AF22" s="44"/>
      <c r="AG22" s="44"/>
      <c r="AH22" s="42"/>
      <c r="AI22" s="42"/>
    </row>
    <row r="23" spans="1:35" ht="12.75" customHeight="1" x14ac:dyDescent="0.2">
      <c r="A23" s="42"/>
      <c r="B23" s="42"/>
      <c r="C23" s="499"/>
      <c r="D23" s="500"/>
      <c r="E23" s="42"/>
      <c r="F23" s="42"/>
      <c r="G23" s="44"/>
      <c r="H23" s="44"/>
      <c r="I23" s="41"/>
      <c r="J23" s="44"/>
      <c r="K23" s="41"/>
      <c r="L23" s="53"/>
      <c r="M23" s="41"/>
      <c r="N23" s="53"/>
      <c r="O23" s="44"/>
      <c r="P23" s="44"/>
      <c r="Q23" s="44"/>
      <c r="R23" s="44"/>
      <c r="S23" s="44"/>
      <c r="T23" s="44"/>
      <c r="U23" s="44"/>
      <c r="V23" s="44"/>
      <c r="W23" s="44"/>
      <c r="X23" s="44"/>
      <c r="Y23" s="44"/>
      <c r="Z23" s="44"/>
      <c r="AA23" s="75"/>
      <c r="AB23" s="44"/>
      <c r="AC23" s="44"/>
      <c r="AD23" s="44"/>
      <c r="AE23" s="44"/>
      <c r="AF23" s="44"/>
      <c r="AG23" s="44"/>
      <c r="AH23" s="42"/>
      <c r="AI23" s="42"/>
    </row>
    <row r="24" spans="1:35" ht="12.75" customHeight="1" x14ac:dyDescent="0.2">
      <c r="A24" s="42"/>
      <c r="B24" s="42"/>
      <c r="C24" s="499"/>
      <c r="D24" s="500"/>
      <c r="E24" s="42"/>
      <c r="F24" s="42"/>
      <c r="G24" s="44"/>
      <c r="H24" s="44"/>
      <c r="I24" s="41"/>
      <c r="J24" s="44"/>
      <c r="K24" s="41"/>
      <c r="L24" s="53"/>
      <c r="M24" s="41"/>
      <c r="N24" s="53"/>
      <c r="O24" s="44"/>
      <c r="P24" s="44"/>
      <c r="Q24" s="44"/>
      <c r="R24" s="44"/>
      <c r="S24" s="44"/>
      <c r="T24" s="44"/>
      <c r="U24" s="63"/>
      <c r="V24" s="44"/>
      <c r="W24" s="44"/>
      <c r="X24" s="44"/>
      <c r="Y24" s="77"/>
      <c r="Z24" s="44"/>
      <c r="AA24" s="44"/>
      <c r="AB24" s="44"/>
      <c r="AC24" s="44"/>
      <c r="AD24" s="44"/>
      <c r="AE24" s="44"/>
      <c r="AF24" s="44"/>
      <c r="AG24" s="44"/>
      <c r="AH24" s="42"/>
      <c r="AI24" s="42"/>
    </row>
    <row r="25" spans="1:35" ht="12.75" customHeight="1" x14ac:dyDescent="0.2">
      <c r="A25" s="42"/>
      <c r="B25" s="42"/>
      <c r="C25" s="499"/>
      <c r="D25" s="500"/>
      <c r="E25" s="42"/>
      <c r="F25" s="42"/>
      <c r="G25" s="44"/>
      <c r="H25" s="44"/>
      <c r="I25" s="41"/>
      <c r="J25" s="44"/>
      <c r="K25" s="41"/>
      <c r="L25" s="53"/>
      <c r="M25" s="41"/>
      <c r="N25" s="53"/>
      <c r="O25" s="44"/>
      <c r="P25" s="44"/>
      <c r="Q25" s="44"/>
      <c r="R25" s="44"/>
      <c r="S25" s="44"/>
      <c r="T25" s="44"/>
      <c r="U25" s="63"/>
      <c r="V25" s="44"/>
      <c r="W25" s="44"/>
      <c r="X25" s="44"/>
      <c r="Y25" s="77"/>
      <c r="Z25" s="44"/>
      <c r="AA25" s="44"/>
      <c r="AB25" s="44"/>
      <c r="AC25" s="44"/>
      <c r="AD25" s="44"/>
      <c r="AE25" s="44"/>
      <c r="AF25" s="44"/>
      <c r="AG25" s="44"/>
      <c r="AH25" s="42"/>
      <c r="AI25" s="42"/>
    </row>
    <row r="26" spans="1:35" ht="12.75" customHeight="1" x14ac:dyDescent="0.2">
      <c r="A26" s="42"/>
      <c r="B26" s="42"/>
      <c r="C26" s="499"/>
      <c r="D26" s="500"/>
      <c r="E26" s="42"/>
      <c r="F26" s="42"/>
      <c r="G26" s="44"/>
      <c r="H26" s="44"/>
      <c r="I26" s="41"/>
      <c r="J26" s="44"/>
      <c r="K26" s="41"/>
      <c r="L26" s="53"/>
      <c r="M26" s="41"/>
      <c r="N26" s="53"/>
      <c r="O26" s="44"/>
      <c r="P26" s="44"/>
      <c r="Q26" s="44"/>
      <c r="R26" s="44"/>
      <c r="S26" s="44"/>
      <c r="T26" s="44"/>
      <c r="U26" s="82"/>
      <c r="V26" s="44"/>
      <c r="W26" s="44"/>
      <c r="X26" s="44"/>
      <c r="Y26" s="77"/>
      <c r="Z26" s="44"/>
      <c r="AA26" s="44"/>
      <c r="AB26" s="44"/>
      <c r="AC26" s="44"/>
      <c r="AD26" s="44"/>
      <c r="AE26" s="44"/>
      <c r="AF26" s="44"/>
      <c r="AG26" s="44"/>
      <c r="AH26" s="42"/>
      <c r="AI26" s="42"/>
    </row>
    <row r="27" spans="1:35" ht="12.75" customHeight="1" x14ac:dyDescent="0.2">
      <c r="B27" s="42"/>
      <c r="C27" s="499"/>
      <c r="D27" s="500"/>
      <c r="L27" s="53"/>
      <c r="M27" s="41"/>
      <c r="N27" s="53"/>
      <c r="O27" s="44"/>
      <c r="P27" s="44"/>
      <c r="Q27" s="44"/>
      <c r="R27" s="44"/>
      <c r="S27" s="44"/>
      <c r="T27" s="44"/>
      <c r="U27" s="63"/>
      <c r="V27" s="44"/>
      <c r="W27" s="44"/>
      <c r="X27" s="44"/>
      <c r="Y27" s="77"/>
      <c r="Z27" s="44"/>
      <c r="AA27" s="44"/>
      <c r="AB27" s="44"/>
      <c r="AC27" s="44"/>
      <c r="AD27" s="44"/>
      <c r="AE27" s="44"/>
      <c r="AF27" s="44"/>
      <c r="AG27" s="44"/>
      <c r="AH27" s="42"/>
      <c r="AI27" s="42"/>
    </row>
    <row r="28" spans="1:35" ht="12.75" customHeight="1" x14ac:dyDescent="0.2">
      <c r="B28" s="42"/>
      <c r="C28" s="499"/>
      <c r="D28" s="500"/>
      <c r="L28" s="53"/>
      <c r="M28" s="41"/>
      <c r="N28" s="53"/>
      <c r="O28" s="44"/>
      <c r="P28" s="44"/>
      <c r="Q28" s="44"/>
      <c r="R28" s="44"/>
      <c r="S28" s="44"/>
      <c r="T28" s="44"/>
      <c r="U28" s="63"/>
      <c r="V28" s="44"/>
      <c r="W28" s="44"/>
      <c r="X28" s="44"/>
      <c r="Y28" s="77"/>
      <c r="Z28" s="44"/>
      <c r="AA28" s="44"/>
      <c r="AB28" s="44"/>
      <c r="AC28" s="44"/>
      <c r="AD28" s="44"/>
      <c r="AE28" s="44"/>
      <c r="AF28" s="44"/>
      <c r="AG28" s="44"/>
      <c r="AH28" s="42"/>
      <c r="AI28" s="42"/>
    </row>
    <row r="29" spans="1:35" ht="12.75" customHeight="1" x14ac:dyDescent="0.2">
      <c r="B29" s="42"/>
      <c r="C29" s="499"/>
      <c r="D29" s="500"/>
      <c r="L29" s="53"/>
      <c r="M29" s="41"/>
      <c r="N29" s="53"/>
      <c r="O29" s="44"/>
      <c r="P29" s="44"/>
      <c r="Q29" s="44"/>
      <c r="R29" s="44"/>
      <c r="S29" s="44"/>
      <c r="T29" s="44"/>
      <c r="U29" s="44"/>
      <c r="V29" s="44"/>
      <c r="W29" s="44"/>
      <c r="X29" s="44"/>
      <c r="Y29" s="77"/>
      <c r="Z29" s="44"/>
      <c r="AA29" s="44"/>
      <c r="AB29" s="44"/>
      <c r="AC29" s="44"/>
      <c r="AD29" s="44"/>
      <c r="AE29" s="44"/>
      <c r="AF29" s="44"/>
      <c r="AG29" s="44"/>
      <c r="AH29" s="42"/>
      <c r="AI29" s="42"/>
    </row>
    <row r="30" spans="1:35" ht="12.75" customHeight="1" x14ac:dyDescent="0.2">
      <c r="B30" s="501" t="s">
        <v>7222</v>
      </c>
      <c r="C30" s="499"/>
      <c r="D30" s="500"/>
      <c r="L30" s="53"/>
      <c r="M30" s="41"/>
      <c r="N30" s="53"/>
      <c r="O30" s="44"/>
      <c r="P30" s="44"/>
      <c r="Q30" s="44"/>
      <c r="R30" s="44"/>
      <c r="S30" s="44"/>
      <c r="T30" s="44"/>
      <c r="U30" s="44"/>
      <c r="V30" s="44"/>
      <c r="W30" s="44"/>
      <c r="X30" s="44"/>
      <c r="Y30" s="77"/>
      <c r="Z30" s="44"/>
      <c r="AA30" s="44"/>
      <c r="AB30" s="44"/>
      <c r="AC30" s="44"/>
      <c r="AD30" s="44"/>
      <c r="AE30" s="44"/>
      <c r="AF30" s="44"/>
      <c r="AG30" s="44"/>
      <c r="AH30" s="42"/>
      <c r="AI30" s="42"/>
    </row>
    <row r="31" spans="1:35" ht="12.75" customHeight="1" x14ac:dyDescent="0.2">
      <c r="B31" s="502" t="s">
        <v>8601</v>
      </c>
      <c r="C31" s="499"/>
      <c r="D31" s="500"/>
      <c r="L31" s="53"/>
      <c r="M31" s="41"/>
      <c r="N31" s="53"/>
      <c r="O31" s="44"/>
      <c r="P31" s="44"/>
      <c r="Q31" s="44"/>
      <c r="R31" s="44"/>
      <c r="S31" s="44"/>
      <c r="T31" s="44"/>
      <c r="U31" s="44"/>
      <c r="V31" s="44"/>
      <c r="W31" s="44"/>
      <c r="X31" s="44"/>
      <c r="Y31" s="77"/>
      <c r="Z31" s="44"/>
      <c r="AA31" s="44"/>
      <c r="AB31" s="44"/>
      <c r="AC31" s="44"/>
      <c r="AD31" s="44"/>
      <c r="AE31" s="44"/>
      <c r="AF31" s="44"/>
      <c r="AG31" s="44"/>
      <c r="AH31" s="42"/>
      <c r="AI31" s="42"/>
    </row>
    <row r="32" spans="1:35" ht="12.75" customHeight="1" x14ac:dyDescent="0.2">
      <c r="B32" s="503" t="s">
        <v>8602</v>
      </c>
      <c r="C32" s="499"/>
      <c r="D32" s="500"/>
      <c r="L32" s="53"/>
      <c r="M32" s="41"/>
      <c r="N32" s="53"/>
      <c r="O32" s="44"/>
      <c r="P32" s="44"/>
      <c r="Q32" s="44"/>
      <c r="R32" s="44"/>
      <c r="S32" s="44"/>
      <c r="T32" s="44"/>
      <c r="U32" s="44"/>
      <c r="V32" s="44"/>
      <c r="W32" s="44"/>
      <c r="X32" s="44"/>
      <c r="Y32" s="77"/>
      <c r="Z32" s="44"/>
      <c r="AA32" s="44"/>
      <c r="AB32" s="44"/>
      <c r="AC32" s="44"/>
      <c r="AD32" s="44"/>
      <c r="AE32" s="44"/>
      <c r="AF32" s="44"/>
      <c r="AG32" s="44"/>
      <c r="AH32" s="42"/>
      <c r="AI32" s="42"/>
    </row>
    <row r="33" spans="1:35" ht="12.75" customHeight="1" x14ac:dyDescent="0.2">
      <c r="B33" s="503" t="s">
        <v>8604</v>
      </c>
      <c r="C33" s="499"/>
      <c r="D33" s="500"/>
      <c r="L33" s="53"/>
      <c r="M33" s="41"/>
      <c r="N33" s="53"/>
      <c r="O33" s="44"/>
      <c r="P33" s="44"/>
      <c r="Q33" s="44"/>
      <c r="R33" s="44"/>
      <c r="S33" s="44"/>
      <c r="T33" s="44"/>
      <c r="U33" s="44"/>
      <c r="V33" s="44"/>
      <c r="W33" s="44"/>
      <c r="X33" s="44"/>
      <c r="Y33" s="77"/>
      <c r="Z33" s="44"/>
      <c r="AA33" s="44"/>
      <c r="AB33" s="44"/>
      <c r="AC33" s="44"/>
      <c r="AD33" s="44"/>
      <c r="AE33" s="44"/>
      <c r="AF33" s="44"/>
      <c r="AG33" s="44"/>
      <c r="AH33" s="42"/>
      <c r="AI33" s="42"/>
    </row>
    <row r="34" spans="1:35" ht="12.75" customHeight="1" x14ac:dyDescent="0.2">
      <c r="L34" s="53"/>
      <c r="M34" s="41"/>
      <c r="N34" s="53"/>
      <c r="O34" s="44"/>
      <c r="P34" s="44"/>
      <c r="Q34" s="44"/>
      <c r="R34" s="44"/>
      <c r="S34" s="44"/>
      <c r="T34" s="44"/>
      <c r="U34" s="44"/>
      <c r="V34" s="44"/>
      <c r="W34" s="44"/>
      <c r="X34" s="44"/>
      <c r="Y34" s="77"/>
      <c r="Z34" s="44"/>
      <c r="AA34" s="44"/>
      <c r="AB34" s="44"/>
      <c r="AC34" s="44"/>
      <c r="AD34" s="44"/>
      <c r="AE34" s="44"/>
      <c r="AF34" s="44"/>
      <c r="AG34" s="44"/>
      <c r="AH34" s="42"/>
      <c r="AI34" s="42"/>
    </row>
    <row r="35" spans="1:35" ht="12.75" customHeight="1" x14ac:dyDescent="0.2">
      <c r="L35" s="53"/>
      <c r="M35" s="41"/>
      <c r="N35" s="53"/>
      <c r="O35" s="44"/>
      <c r="P35" s="44"/>
      <c r="Q35" s="44"/>
      <c r="R35" s="44"/>
      <c r="S35" s="44"/>
      <c r="T35" s="44"/>
      <c r="U35" s="44"/>
      <c r="V35" s="44"/>
      <c r="W35" s="44"/>
      <c r="X35" s="44"/>
      <c r="Y35" s="77"/>
      <c r="Z35" s="44"/>
      <c r="AA35" s="44"/>
      <c r="AB35" s="44"/>
      <c r="AC35" s="44"/>
      <c r="AD35" s="44"/>
      <c r="AE35" s="44"/>
      <c r="AF35" s="44"/>
      <c r="AG35" s="44"/>
      <c r="AH35" s="42"/>
      <c r="AI35" s="42"/>
    </row>
    <row r="36" spans="1:35" ht="12.75" customHeight="1" x14ac:dyDescent="0.2">
      <c r="L36" s="53"/>
      <c r="M36" s="41"/>
      <c r="N36" s="53"/>
      <c r="O36" s="44"/>
      <c r="P36" s="44"/>
      <c r="Q36" s="44"/>
      <c r="R36" s="44"/>
      <c r="S36" s="44"/>
      <c r="T36" s="44"/>
      <c r="U36" s="44"/>
      <c r="V36" s="44"/>
      <c r="W36" s="44"/>
      <c r="X36" s="44"/>
      <c r="Y36" s="77"/>
      <c r="Z36" s="44"/>
      <c r="AA36" s="44"/>
      <c r="AB36" s="44"/>
      <c r="AC36" s="44"/>
      <c r="AD36" s="44"/>
      <c r="AE36" s="44"/>
      <c r="AF36" s="44"/>
      <c r="AG36" s="44"/>
      <c r="AH36" s="42"/>
      <c r="AI36" s="42"/>
    </row>
    <row r="37" spans="1:35" ht="12.75" customHeight="1" x14ac:dyDescent="0.2">
      <c r="L37" s="53"/>
      <c r="M37" s="41"/>
      <c r="N37" s="53"/>
      <c r="O37" s="44"/>
      <c r="P37" s="44"/>
      <c r="Q37" s="44"/>
      <c r="R37" s="44"/>
      <c r="S37" s="44"/>
      <c r="T37" s="44"/>
      <c r="U37" s="44"/>
      <c r="V37" s="44"/>
      <c r="W37" s="44"/>
      <c r="X37" s="44"/>
      <c r="Y37" s="77"/>
      <c r="Z37" s="44"/>
      <c r="AA37" s="44"/>
      <c r="AB37" s="44"/>
      <c r="AC37" s="44"/>
      <c r="AD37" s="44"/>
      <c r="AE37" s="44"/>
      <c r="AF37" s="44"/>
      <c r="AG37" s="44"/>
      <c r="AH37" s="42"/>
      <c r="AI37" s="42"/>
    </row>
    <row r="38" spans="1:35" ht="12.75" customHeight="1" x14ac:dyDescent="0.2">
      <c r="L38" s="53"/>
      <c r="M38" s="41"/>
      <c r="N38" s="53"/>
      <c r="O38" s="44"/>
      <c r="P38" s="44"/>
      <c r="Q38" s="44"/>
      <c r="R38" s="44"/>
      <c r="S38" s="44"/>
      <c r="T38" s="44"/>
      <c r="U38" s="44"/>
      <c r="V38" s="44"/>
      <c r="W38" s="44"/>
      <c r="X38" s="44"/>
      <c r="Y38" s="77"/>
      <c r="Z38" s="44"/>
      <c r="AA38" s="44"/>
      <c r="AB38" s="44"/>
      <c r="AC38" s="44"/>
      <c r="AD38" s="44"/>
      <c r="AE38" s="44"/>
      <c r="AF38" s="44"/>
      <c r="AG38" s="44"/>
      <c r="AH38" s="42"/>
      <c r="AI38" s="42"/>
    </row>
    <row r="39" spans="1:35" ht="12.75" customHeight="1" x14ac:dyDescent="0.2">
      <c r="L39" s="53"/>
      <c r="M39" s="41"/>
      <c r="N39" s="53"/>
      <c r="O39" s="44"/>
      <c r="P39" s="44"/>
      <c r="Q39" s="44"/>
      <c r="R39" s="44"/>
      <c r="S39" s="44"/>
      <c r="T39" s="44"/>
      <c r="U39" s="44"/>
      <c r="V39" s="44"/>
      <c r="W39" s="44"/>
      <c r="X39" s="44"/>
      <c r="Y39" s="77"/>
      <c r="Z39" s="44"/>
      <c r="AA39" s="44"/>
      <c r="AB39" s="44"/>
      <c r="AC39" s="44"/>
      <c r="AD39" s="44"/>
      <c r="AE39" s="44"/>
      <c r="AF39" s="44"/>
      <c r="AG39" s="44"/>
      <c r="AH39" s="42"/>
      <c r="AI39" s="42"/>
    </row>
    <row r="40" spans="1:35" ht="12.75" customHeight="1" x14ac:dyDescent="0.2">
      <c r="L40" s="53"/>
      <c r="M40" s="41"/>
      <c r="N40" s="53"/>
      <c r="O40" s="44"/>
      <c r="P40" s="44"/>
      <c r="Q40" s="44"/>
      <c r="R40" s="44"/>
      <c r="S40" s="44"/>
      <c r="T40" s="44"/>
      <c r="U40" s="44"/>
      <c r="V40" s="44"/>
      <c r="W40" s="44"/>
      <c r="X40" s="44"/>
      <c r="Y40" s="77"/>
      <c r="Z40" s="44"/>
      <c r="AA40" s="44"/>
      <c r="AB40" s="44"/>
      <c r="AC40" s="44"/>
      <c r="AD40" s="44"/>
      <c r="AE40" s="44"/>
      <c r="AF40" s="44"/>
      <c r="AG40" s="44"/>
      <c r="AH40" s="42"/>
      <c r="AI40" s="42"/>
    </row>
    <row r="41" spans="1:35" ht="12.75" customHeight="1" x14ac:dyDescent="0.2">
      <c r="L41" s="53"/>
      <c r="M41" s="41"/>
      <c r="N41" s="53"/>
      <c r="O41" s="44"/>
      <c r="P41" s="44"/>
      <c r="Q41" s="44"/>
      <c r="R41" s="44"/>
      <c r="S41" s="44"/>
      <c r="T41" s="44"/>
      <c r="U41" s="44"/>
      <c r="V41" s="44"/>
      <c r="W41" s="44"/>
      <c r="X41" s="44"/>
      <c r="Y41" s="77"/>
      <c r="Z41" s="44"/>
      <c r="AA41" s="44"/>
      <c r="AB41" s="44"/>
      <c r="AC41" s="44"/>
      <c r="AD41" s="44"/>
      <c r="AE41" s="44"/>
      <c r="AF41" s="44"/>
      <c r="AG41" s="44"/>
      <c r="AH41" s="42"/>
      <c r="AI41" s="42"/>
    </row>
    <row r="42" spans="1:35" ht="12.75" customHeight="1" x14ac:dyDescent="0.2">
      <c r="A42" s="42"/>
      <c r="B42" s="42"/>
      <c r="C42" s="42"/>
      <c r="D42" s="42"/>
      <c r="E42" s="42"/>
      <c r="F42" s="42"/>
      <c r="G42" s="44"/>
      <c r="H42" s="44"/>
      <c r="I42" s="41"/>
      <c r="J42" s="44"/>
      <c r="K42" s="41"/>
      <c r="L42" s="53"/>
      <c r="M42" s="41"/>
      <c r="N42" s="53"/>
      <c r="O42" s="44"/>
      <c r="P42" s="44"/>
      <c r="Q42" s="44"/>
      <c r="R42" s="44"/>
      <c r="S42" s="44"/>
      <c r="T42" s="44"/>
      <c r="U42" s="44"/>
      <c r="V42" s="44"/>
      <c r="W42" s="44"/>
      <c r="X42" s="44"/>
      <c r="Y42" s="77"/>
      <c r="Z42" s="44"/>
      <c r="AA42" s="44"/>
      <c r="AB42" s="44"/>
      <c r="AC42" s="44"/>
      <c r="AD42" s="44"/>
      <c r="AE42" s="44"/>
      <c r="AF42" s="44"/>
      <c r="AG42" s="44"/>
      <c r="AH42" s="42"/>
      <c r="AI42" s="42"/>
    </row>
    <row r="43" spans="1:35" ht="12.75" customHeight="1" x14ac:dyDescent="0.2">
      <c r="A43" s="42"/>
      <c r="B43" s="42"/>
      <c r="C43" s="42"/>
      <c r="D43" s="42"/>
      <c r="E43" s="42"/>
      <c r="F43" s="42"/>
      <c r="G43" s="44"/>
      <c r="H43" s="44"/>
      <c r="I43" s="41"/>
      <c r="J43" s="44"/>
      <c r="K43" s="41"/>
      <c r="L43" s="53"/>
      <c r="M43" s="41"/>
      <c r="N43" s="53"/>
      <c r="O43" s="44"/>
      <c r="P43" s="44"/>
      <c r="Q43" s="44"/>
      <c r="R43" s="44"/>
      <c r="S43" s="44"/>
      <c r="T43" s="44"/>
      <c r="U43" s="44"/>
      <c r="V43" s="44"/>
      <c r="W43" s="44"/>
      <c r="X43" s="44"/>
      <c r="Y43" s="77"/>
      <c r="Z43" s="44"/>
      <c r="AA43" s="44"/>
      <c r="AB43" s="44"/>
      <c r="AC43" s="44"/>
      <c r="AD43" s="44"/>
      <c r="AE43" s="44"/>
      <c r="AF43" s="44"/>
      <c r="AG43" s="44"/>
      <c r="AH43" s="42"/>
      <c r="AI43" s="42"/>
    </row>
    <row r="44" spans="1:35" ht="12.75" customHeight="1" x14ac:dyDescent="0.2">
      <c r="A44" s="42"/>
      <c r="B44" s="42"/>
      <c r="C44" s="42"/>
      <c r="D44" s="42"/>
      <c r="E44" s="42"/>
      <c r="F44" s="42"/>
      <c r="G44" s="44"/>
      <c r="H44" s="44"/>
      <c r="I44" s="41"/>
      <c r="J44" s="44"/>
      <c r="K44" s="41"/>
      <c r="L44" s="53"/>
      <c r="M44" s="41"/>
      <c r="N44" s="53"/>
      <c r="O44" s="44"/>
      <c r="P44" s="44"/>
      <c r="Q44" s="44"/>
      <c r="R44" s="44"/>
      <c r="S44" s="44"/>
      <c r="T44" s="44"/>
      <c r="U44" s="44"/>
      <c r="V44" s="44"/>
      <c r="W44" s="44"/>
      <c r="X44" s="44"/>
      <c r="Y44" s="77"/>
      <c r="Z44" s="44"/>
      <c r="AA44" s="44"/>
      <c r="AB44" s="44"/>
      <c r="AC44" s="44"/>
      <c r="AD44" s="44"/>
      <c r="AE44" s="44"/>
      <c r="AF44" s="44"/>
      <c r="AG44" s="44"/>
      <c r="AH44" s="42"/>
      <c r="AI44" s="42"/>
    </row>
    <row r="45" spans="1:35" ht="12.75" customHeight="1" x14ac:dyDescent="0.2">
      <c r="A45" s="42"/>
      <c r="B45" s="42"/>
      <c r="C45" s="42"/>
      <c r="D45" s="42"/>
      <c r="E45" s="42"/>
      <c r="F45" s="42"/>
      <c r="G45" s="44"/>
      <c r="H45" s="44"/>
      <c r="I45" s="41"/>
      <c r="J45" s="44"/>
      <c r="K45" s="41"/>
      <c r="L45" s="53"/>
      <c r="M45" s="41"/>
      <c r="N45" s="53"/>
      <c r="O45" s="44"/>
      <c r="P45" s="44"/>
      <c r="Q45" s="44"/>
      <c r="R45" s="44"/>
      <c r="S45" s="44"/>
      <c r="T45" s="44"/>
      <c r="U45" s="44"/>
      <c r="V45" s="44"/>
      <c r="W45" s="44"/>
      <c r="X45" s="44"/>
      <c r="Y45" s="77"/>
      <c r="Z45" s="44"/>
      <c r="AA45" s="44"/>
      <c r="AB45" s="44"/>
      <c r="AC45" s="44"/>
      <c r="AD45" s="44"/>
      <c r="AE45" s="44"/>
      <c r="AF45" s="44"/>
      <c r="AG45" s="44"/>
      <c r="AH45" s="42"/>
      <c r="AI45" s="42"/>
    </row>
    <row r="46" spans="1:35" ht="12.75" customHeight="1" x14ac:dyDescent="0.2">
      <c r="A46" s="42"/>
      <c r="B46" s="42"/>
      <c r="C46" s="42"/>
      <c r="D46" s="42"/>
      <c r="E46" s="42"/>
      <c r="F46" s="42"/>
      <c r="G46" s="44"/>
      <c r="H46" s="44"/>
      <c r="I46" s="41"/>
      <c r="J46" s="44"/>
      <c r="K46" s="41"/>
      <c r="L46" s="53"/>
      <c r="M46" s="41"/>
      <c r="N46" s="53"/>
      <c r="O46" s="44"/>
      <c r="P46" s="44"/>
      <c r="Q46" s="44"/>
      <c r="R46" s="44"/>
      <c r="S46" s="44"/>
      <c r="T46" s="44"/>
      <c r="U46" s="44"/>
      <c r="V46" s="44"/>
      <c r="W46" s="44"/>
      <c r="X46" s="44"/>
      <c r="Y46" s="77"/>
      <c r="Z46" s="44"/>
      <c r="AA46" s="44"/>
      <c r="AB46" s="44"/>
      <c r="AC46" s="44"/>
      <c r="AD46" s="44"/>
      <c r="AE46" s="44"/>
      <c r="AF46" s="44"/>
      <c r="AG46" s="44"/>
      <c r="AH46" s="42"/>
      <c r="AI46" s="42"/>
    </row>
    <row r="47" spans="1:35" ht="12.75" customHeight="1" x14ac:dyDescent="0.2">
      <c r="A47" s="42"/>
      <c r="B47" s="42"/>
      <c r="C47" s="42"/>
      <c r="D47" s="42"/>
      <c r="E47" s="42"/>
      <c r="F47" s="42"/>
      <c r="G47" s="44"/>
      <c r="H47" s="44"/>
      <c r="I47" s="41"/>
      <c r="J47" s="44"/>
      <c r="K47" s="41"/>
      <c r="L47" s="53"/>
      <c r="M47" s="41"/>
      <c r="N47" s="53"/>
      <c r="O47" s="44"/>
      <c r="P47" s="44"/>
      <c r="Q47" s="44"/>
      <c r="R47" s="44"/>
      <c r="S47" s="44"/>
      <c r="T47" s="44"/>
      <c r="U47" s="44"/>
      <c r="V47" s="44"/>
      <c r="W47" s="44"/>
      <c r="X47" s="44"/>
      <c r="Y47" s="77"/>
      <c r="Z47" s="44"/>
      <c r="AA47" s="44"/>
      <c r="AB47" s="44"/>
      <c r="AC47" s="44"/>
      <c r="AD47" s="44"/>
      <c r="AE47" s="44"/>
      <c r="AF47" s="44"/>
      <c r="AG47" s="44"/>
      <c r="AH47" s="42"/>
      <c r="AI47" s="42"/>
    </row>
    <row r="48" spans="1:35" ht="12.75" customHeight="1" x14ac:dyDescent="0.2">
      <c r="A48" s="42"/>
      <c r="B48" s="42"/>
      <c r="C48" s="42"/>
      <c r="D48" s="42"/>
      <c r="E48" s="42"/>
      <c r="F48" s="42"/>
      <c r="G48" s="44"/>
      <c r="H48" s="44"/>
      <c r="I48" s="41"/>
      <c r="J48" s="44"/>
      <c r="K48" s="41"/>
      <c r="L48" s="53"/>
      <c r="M48" s="41"/>
      <c r="N48" s="53"/>
      <c r="O48" s="44"/>
      <c r="P48" s="44"/>
      <c r="Q48" s="44"/>
      <c r="R48" s="44"/>
      <c r="S48" s="44"/>
      <c r="T48" s="44"/>
      <c r="U48" s="44"/>
      <c r="V48" s="44"/>
      <c r="W48" s="44"/>
      <c r="X48" s="44"/>
      <c r="Y48" s="44"/>
      <c r="Z48" s="44"/>
      <c r="AA48" s="44"/>
      <c r="AB48" s="44"/>
      <c r="AC48" s="44"/>
      <c r="AD48" s="44"/>
      <c r="AE48" s="44"/>
      <c r="AF48" s="44"/>
      <c r="AG48" s="44"/>
      <c r="AH48" s="42"/>
      <c r="AI48" s="42"/>
    </row>
    <row r="49" spans="1:35" ht="12.75" customHeight="1" x14ac:dyDescent="0.2">
      <c r="A49" s="42"/>
      <c r="B49" s="42"/>
      <c r="C49" s="42"/>
      <c r="D49" s="42"/>
      <c r="E49" s="42"/>
      <c r="F49" s="42"/>
      <c r="G49" s="44"/>
      <c r="H49" s="44"/>
      <c r="I49" s="41"/>
      <c r="J49" s="44"/>
      <c r="K49" s="41"/>
      <c r="L49" s="53"/>
      <c r="M49" s="41"/>
      <c r="N49" s="53"/>
      <c r="O49" s="44"/>
      <c r="P49" s="44"/>
      <c r="Q49" s="44"/>
      <c r="R49" s="44"/>
      <c r="S49" s="44"/>
      <c r="T49" s="44"/>
      <c r="U49" s="44"/>
      <c r="V49" s="44"/>
      <c r="W49" s="44"/>
      <c r="X49" s="44"/>
      <c r="Y49" s="44"/>
      <c r="Z49" s="44"/>
      <c r="AA49" s="44"/>
      <c r="AB49" s="44"/>
      <c r="AC49" s="44"/>
      <c r="AD49" s="44"/>
      <c r="AE49" s="44"/>
      <c r="AF49" s="44"/>
      <c r="AG49" s="44"/>
      <c r="AH49" s="42"/>
      <c r="AI49" s="42"/>
    </row>
    <row r="50" spans="1:35" ht="12.75" customHeight="1" x14ac:dyDescent="0.2">
      <c r="A50" s="42"/>
      <c r="B50" s="42"/>
      <c r="C50" s="42"/>
      <c r="D50" s="42"/>
      <c r="E50" s="42"/>
      <c r="F50" s="42"/>
      <c r="G50" s="44"/>
      <c r="H50" s="44"/>
      <c r="I50" s="41"/>
      <c r="J50" s="44"/>
      <c r="K50" s="41"/>
      <c r="L50" s="53"/>
      <c r="M50" s="41"/>
      <c r="N50" s="53"/>
      <c r="O50" s="44"/>
      <c r="P50" s="44"/>
      <c r="Q50" s="44"/>
      <c r="R50" s="44"/>
      <c r="S50" s="44"/>
      <c r="T50" s="44"/>
      <c r="U50" s="44"/>
      <c r="V50" s="44"/>
      <c r="W50" s="44"/>
      <c r="X50" s="44"/>
      <c r="Y50" s="44"/>
      <c r="Z50" s="44"/>
      <c r="AA50" s="44"/>
      <c r="AB50" s="44"/>
      <c r="AC50" s="44"/>
      <c r="AD50" s="44"/>
      <c r="AE50" s="44"/>
      <c r="AF50" s="44"/>
      <c r="AG50" s="44"/>
      <c r="AH50" s="42"/>
      <c r="AI50" s="42"/>
    </row>
    <row r="51" spans="1:35" ht="12.75" customHeight="1" x14ac:dyDescent="0.2">
      <c r="A51" s="42"/>
      <c r="B51" s="42"/>
      <c r="C51" s="42"/>
      <c r="D51" s="42"/>
      <c r="E51" s="42"/>
      <c r="F51" s="42"/>
      <c r="G51" s="44"/>
      <c r="H51" s="44"/>
      <c r="I51" s="41"/>
      <c r="J51" s="44"/>
      <c r="K51" s="41"/>
      <c r="L51" s="53"/>
      <c r="M51" s="41"/>
      <c r="N51" s="53"/>
      <c r="O51" s="44"/>
      <c r="P51" s="44"/>
      <c r="Q51" s="44"/>
      <c r="R51" s="44"/>
      <c r="S51" s="44"/>
      <c r="T51" s="44"/>
      <c r="U51" s="44"/>
      <c r="V51" s="44"/>
      <c r="W51" s="44"/>
      <c r="X51" s="44"/>
      <c r="Y51" s="44"/>
      <c r="Z51" s="44"/>
      <c r="AA51" s="44"/>
      <c r="AB51" s="44"/>
      <c r="AC51" s="44"/>
      <c r="AD51" s="44"/>
      <c r="AE51" s="44"/>
      <c r="AF51" s="44"/>
      <c r="AG51" s="44"/>
      <c r="AH51" s="42"/>
      <c r="AI51" s="42"/>
    </row>
    <row r="52" spans="1:35" ht="12.75" customHeight="1" x14ac:dyDescent="0.2">
      <c r="A52" s="42"/>
      <c r="B52" s="42"/>
      <c r="C52" s="42"/>
      <c r="D52" s="42"/>
      <c r="E52" s="42"/>
      <c r="F52" s="42"/>
      <c r="G52" s="44"/>
      <c r="H52" s="44"/>
      <c r="I52" s="41"/>
      <c r="J52" s="44"/>
      <c r="K52" s="41"/>
      <c r="L52" s="53"/>
      <c r="M52" s="41"/>
      <c r="N52" s="53"/>
      <c r="O52" s="44"/>
      <c r="P52" s="44"/>
      <c r="Q52" s="44"/>
      <c r="R52" s="44"/>
      <c r="S52" s="44"/>
      <c r="T52" s="44"/>
      <c r="U52" s="44"/>
      <c r="V52" s="44"/>
      <c r="W52" s="44"/>
      <c r="X52" s="44"/>
      <c r="Y52" s="44"/>
      <c r="Z52" s="44"/>
      <c r="AA52" s="44"/>
      <c r="AB52" s="44"/>
      <c r="AC52" s="44"/>
      <c r="AD52" s="44"/>
      <c r="AE52" s="44"/>
      <c r="AF52" s="44"/>
      <c r="AG52" s="44"/>
      <c r="AH52" s="42"/>
      <c r="AI52" s="42"/>
    </row>
    <row r="53" spans="1:35" ht="12.75" customHeight="1" x14ac:dyDescent="0.2">
      <c r="A53" s="42"/>
      <c r="B53" s="42"/>
      <c r="C53" s="42"/>
      <c r="D53" s="42"/>
      <c r="E53" s="42"/>
      <c r="F53" s="42"/>
      <c r="G53" s="44"/>
      <c r="H53" s="44"/>
      <c r="I53" s="41"/>
      <c r="J53" s="44"/>
      <c r="K53" s="41"/>
      <c r="L53" s="53"/>
      <c r="M53" s="41"/>
      <c r="N53" s="53"/>
      <c r="O53" s="44"/>
      <c r="P53" s="44"/>
      <c r="Q53" s="44"/>
      <c r="R53" s="44"/>
      <c r="S53" s="44"/>
      <c r="T53" s="44"/>
      <c r="U53" s="44"/>
      <c r="V53" s="44"/>
      <c r="W53" s="44"/>
      <c r="X53" s="44"/>
      <c r="Y53" s="44"/>
      <c r="Z53" s="44"/>
      <c r="AA53" s="44"/>
      <c r="AB53" s="44"/>
      <c r="AC53" s="44"/>
      <c r="AD53" s="44"/>
      <c r="AE53" s="44"/>
      <c r="AF53" s="44"/>
      <c r="AG53" s="44"/>
      <c r="AH53" s="42"/>
      <c r="AI53" s="42"/>
    </row>
    <row r="54" spans="1:35" ht="12.75" customHeight="1" x14ac:dyDescent="0.2">
      <c r="A54" s="42"/>
      <c r="B54" s="42"/>
      <c r="C54" s="42"/>
      <c r="D54" s="42"/>
      <c r="E54" s="42"/>
      <c r="F54" s="42"/>
      <c r="G54" s="44"/>
      <c r="H54" s="44"/>
      <c r="I54" s="41"/>
      <c r="J54" s="44"/>
      <c r="K54" s="41"/>
      <c r="L54" s="53"/>
      <c r="M54" s="41"/>
      <c r="N54" s="53"/>
      <c r="O54" s="44"/>
      <c r="P54" s="44"/>
      <c r="Q54" s="44"/>
      <c r="R54" s="44"/>
      <c r="S54" s="44"/>
      <c r="T54" s="44"/>
      <c r="U54" s="44"/>
      <c r="V54" s="44"/>
      <c r="W54" s="44"/>
      <c r="X54" s="44"/>
      <c r="Y54" s="44"/>
      <c r="Z54" s="44"/>
      <c r="AA54" s="44"/>
      <c r="AB54" s="44"/>
      <c r="AC54" s="44"/>
      <c r="AD54" s="44"/>
      <c r="AE54" s="44"/>
      <c r="AF54" s="44"/>
      <c r="AG54" s="44"/>
      <c r="AH54" s="42"/>
      <c r="AI54" s="42"/>
    </row>
    <row r="55" spans="1:35" ht="12.75" customHeight="1" x14ac:dyDescent="0.2">
      <c r="A55" s="42"/>
      <c r="B55" s="42"/>
      <c r="C55" s="42"/>
      <c r="D55" s="42"/>
      <c r="E55" s="42"/>
      <c r="F55" s="42"/>
      <c r="G55" s="44"/>
      <c r="H55" s="44"/>
      <c r="I55" s="41"/>
      <c r="J55" s="44"/>
      <c r="K55" s="41"/>
      <c r="L55" s="53"/>
      <c r="M55" s="41"/>
      <c r="N55" s="53"/>
      <c r="O55" s="44"/>
      <c r="P55" s="44"/>
      <c r="Q55" s="44"/>
      <c r="R55" s="44"/>
      <c r="S55" s="44"/>
      <c r="T55" s="44"/>
      <c r="U55" s="44"/>
      <c r="V55" s="44"/>
      <c r="W55" s="44"/>
      <c r="X55" s="44"/>
      <c r="Y55" s="44"/>
      <c r="Z55" s="44"/>
      <c r="AA55" s="44"/>
      <c r="AB55" s="44"/>
      <c r="AC55" s="44"/>
      <c r="AD55" s="44"/>
      <c r="AE55" s="44"/>
      <c r="AF55" s="44"/>
      <c r="AG55" s="44"/>
      <c r="AH55" s="42"/>
      <c r="AI55" s="42"/>
    </row>
    <row r="56" spans="1:35" ht="12.75" customHeight="1" x14ac:dyDescent="0.2">
      <c r="A56" s="42"/>
      <c r="B56" s="42"/>
      <c r="C56" s="42"/>
      <c r="D56" s="42"/>
      <c r="E56" s="42"/>
      <c r="F56" s="42"/>
      <c r="G56" s="44"/>
      <c r="H56" s="44"/>
      <c r="I56" s="41"/>
      <c r="J56" s="44"/>
      <c r="K56" s="41"/>
      <c r="L56" s="53"/>
      <c r="M56" s="41"/>
      <c r="N56" s="53"/>
      <c r="O56" s="44"/>
      <c r="P56" s="44"/>
      <c r="Q56" s="44"/>
      <c r="R56" s="44"/>
      <c r="S56" s="44"/>
      <c r="T56" s="44"/>
      <c r="U56" s="44"/>
      <c r="V56" s="44"/>
      <c r="W56" s="44"/>
      <c r="X56" s="44"/>
      <c r="Y56" s="44"/>
      <c r="Z56" s="44"/>
      <c r="AA56" s="44"/>
      <c r="AB56" s="44"/>
      <c r="AC56" s="44"/>
      <c r="AD56" s="44"/>
      <c r="AE56" s="44"/>
      <c r="AF56" s="44"/>
      <c r="AG56" s="44"/>
      <c r="AH56" s="42"/>
      <c r="AI56" s="42"/>
    </row>
    <row r="57" spans="1:35" ht="12.75" customHeight="1" x14ac:dyDescent="0.2">
      <c r="A57" s="42"/>
      <c r="B57" s="42"/>
      <c r="C57" s="42"/>
      <c r="D57" s="42"/>
      <c r="E57" s="42"/>
      <c r="F57" s="42"/>
      <c r="G57" s="44"/>
      <c r="H57" s="44"/>
      <c r="I57" s="41"/>
      <c r="J57" s="44"/>
      <c r="K57" s="41"/>
      <c r="L57" s="53"/>
      <c r="M57" s="41"/>
      <c r="N57" s="53"/>
      <c r="O57" s="44"/>
      <c r="P57" s="44"/>
      <c r="Q57" s="44"/>
      <c r="R57" s="44"/>
      <c r="S57" s="44"/>
      <c r="T57" s="44"/>
      <c r="U57" s="44"/>
      <c r="V57" s="44"/>
      <c r="W57" s="44"/>
      <c r="X57" s="44"/>
      <c r="Y57" s="44"/>
      <c r="Z57" s="44"/>
      <c r="AA57" s="44"/>
      <c r="AB57" s="44"/>
      <c r="AC57" s="44"/>
      <c r="AD57" s="44"/>
      <c r="AE57" s="44"/>
      <c r="AF57" s="44"/>
      <c r="AG57" s="44"/>
      <c r="AH57" s="42"/>
      <c r="AI57" s="42"/>
    </row>
    <row r="58" spans="1:35" ht="12.75" customHeight="1" x14ac:dyDescent="0.2">
      <c r="A58" s="42"/>
      <c r="B58" s="42"/>
      <c r="C58" s="42"/>
      <c r="D58" s="42"/>
      <c r="E58" s="42"/>
      <c r="F58" s="42"/>
      <c r="G58" s="44"/>
      <c r="H58" s="44"/>
      <c r="I58" s="41"/>
      <c r="J58" s="44"/>
      <c r="K58" s="41"/>
      <c r="L58" s="53"/>
      <c r="M58" s="41"/>
      <c r="N58" s="53"/>
      <c r="O58" s="44"/>
      <c r="P58" s="44"/>
      <c r="Q58" s="44"/>
      <c r="R58" s="44"/>
      <c r="S58" s="44"/>
      <c r="T58" s="44"/>
      <c r="U58" s="44"/>
      <c r="V58" s="44"/>
      <c r="W58" s="44"/>
      <c r="X58" s="44"/>
      <c r="Y58" s="44"/>
      <c r="Z58" s="44"/>
      <c r="AA58" s="44"/>
      <c r="AB58" s="44"/>
      <c r="AC58" s="44"/>
      <c r="AD58" s="44"/>
      <c r="AE58" s="44"/>
      <c r="AF58" s="44"/>
      <c r="AG58" s="44"/>
      <c r="AH58" s="42"/>
      <c r="AI58" s="42"/>
    </row>
    <row r="59" spans="1:35" ht="12.75" customHeight="1" x14ac:dyDescent="0.2">
      <c r="A59" s="42"/>
      <c r="B59" s="42"/>
      <c r="C59" s="42"/>
      <c r="D59" s="42"/>
      <c r="E59" s="42"/>
      <c r="F59" s="42"/>
      <c r="G59" s="44"/>
      <c r="H59" s="44"/>
      <c r="I59" s="41"/>
      <c r="J59" s="44"/>
      <c r="K59" s="41"/>
      <c r="L59" s="53"/>
      <c r="M59" s="41"/>
      <c r="N59" s="53"/>
      <c r="O59" s="44"/>
      <c r="P59" s="44"/>
      <c r="Q59" s="44"/>
      <c r="R59" s="44"/>
      <c r="S59" s="44"/>
      <c r="T59" s="44"/>
      <c r="U59" s="44"/>
      <c r="V59" s="44"/>
      <c r="W59" s="44"/>
      <c r="X59" s="44"/>
      <c r="Y59" s="44"/>
      <c r="Z59" s="44"/>
      <c r="AA59" s="44"/>
      <c r="AB59" s="44"/>
      <c r="AC59" s="44"/>
      <c r="AD59" s="44"/>
      <c r="AE59" s="44"/>
      <c r="AF59" s="44"/>
      <c r="AG59" s="44"/>
      <c r="AH59" s="42"/>
      <c r="AI59" s="42"/>
    </row>
    <row r="60" spans="1:35" ht="12.75" customHeight="1" x14ac:dyDescent="0.2">
      <c r="A60" s="42"/>
      <c r="B60" s="42"/>
      <c r="C60" s="42"/>
      <c r="D60" s="42"/>
      <c r="E60" s="42"/>
      <c r="F60" s="42"/>
      <c r="G60" s="44"/>
      <c r="H60" s="44"/>
      <c r="I60" s="41"/>
      <c r="J60" s="44"/>
      <c r="K60" s="41"/>
      <c r="L60" s="53"/>
      <c r="M60" s="41"/>
      <c r="N60" s="53"/>
      <c r="O60" s="44"/>
      <c r="P60" s="44"/>
      <c r="Q60" s="44"/>
      <c r="R60" s="44"/>
      <c r="S60" s="44"/>
      <c r="T60" s="44"/>
      <c r="U60" s="44"/>
      <c r="V60" s="44"/>
      <c r="W60" s="44"/>
      <c r="X60" s="44"/>
      <c r="Y60" s="44"/>
      <c r="Z60" s="44"/>
      <c r="AA60" s="44"/>
      <c r="AB60" s="44"/>
      <c r="AC60" s="44"/>
      <c r="AD60" s="44"/>
      <c r="AE60" s="44"/>
      <c r="AF60" s="44"/>
      <c r="AG60" s="44"/>
      <c r="AH60" s="42"/>
      <c r="AI60" s="42"/>
    </row>
    <row r="61" spans="1:35" ht="12.75" customHeight="1" x14ac:dyDescent="0.2">
      <c r="A61" s="42"/>
      <c r="B61" s="42"/>
      <c r="C61" s="42"/>
      <c r="D61" s="42"/>
      <c r="E61" s="42"/>
      <c r="F61" s="42"/>
      <c r="G61" s="44"/>
      <c r="H61" s="44"/>
      <c r="I61" s="41"/>
      <c r="J61" s="44"/>
      <c r="K61" s="41"/>
      <c r="L61" s="53"/>
      <c r="M61" s="41"/>
      <c r="N61" s="53"/>
      <c r="O61" s="44"/>
      <c r="P61" s="44"/>
      <c r="Q61" s="44"/>
      <c r="R61" s="44"/>
      <c r="S61" s="44"/>
      <c r="T61" s="44"/>
      <c r="U61" s="44"/>
      <c r="V61" s="44"/>
      <c r="W61" s="44"/>
      <c r="X61" s="44"/>
      <c r="Y61" s="44"/>
      <c r="Z61" s="44"/>
      <c r="AA61" s="44"/>
      <c r="AB61" s="44"/>
      <c r="AC61" s="44"/>
      <c r="AD61" s="44"/>
      <c r="AE61" s="44"/>
      <c r="AF61" s="44"/>
      <c r="AG61" s="44"/>
      <c r="AH61" s="42"/>
      <c r="AI61" s="42"/>
    </row>
    <row r="62" spans="1:35" ht="12.75" customHeight="1" x14ac:dyDescent="0.2">
      <c r="A62" s="42"/>
      <c r="B62" s="42"/>
      <c r="C62" s="42"/>
      <c r="D62" s="42"/>
      <c r="E62" s="42"/>
      <c r="F62" s="42"/>
      <c r="G62" s="44"/>
      <c r="H62" s="44"/>
      <c r="I62" s="41"/>
      <c r="J62" s="44"/>
      <c r="K62" s="41"/>
      <c r="L62" s="53"/>
      <c r="M62" s="41"/>
      <c r="N62" s="53"/>
      <c r="O62" s="44"/>
      <c r="P62" s="44"/>
      <c r="Q62" s="44"/>
      <c r="R62" s="44"/>
      <c r="S62" s="44"/>
      <c r="T62" s="44"/>
      <c r="U62" s="44"/>
      <c r="V62" s="44"/>
      <c r="W62" s="44"/>
      <c r="X62" s="44"/>
      <c r="Y62" s="44"/>
      <c r="Z62" s="44"/>
      <c r="AA62" s="44"/>
      <c r="AB62" s="44"/>
      <c r="AC62" s="44"/>
      <c r="AD62" s="44"/>
      <c r="AE62" s="44"/>
      <c r="AF62" s="44"/>
      <c r="AG62" s="44"/>
      <c r="AH62" s="42"/>
      <c r="AI62" s="42"/>
    </row>
    <row r="63" spans="1:35" ht="12.75" customHeight="1" x14ac:dyDescent="0.2">
      <c r="A63" s="42"/>
      <c r="B63" s="42"/>
      <c r="C63" s="42"/>
      <c r="D63" s="42"/>
      <c r="E63" s="42"/>
      <c r="F63" s="42"/>
      <c r="G63" s="44"/>
      <c r="H63" s="44"/>
      <c r="I63" s="41"/>
      <c r="J63" s="44"/>
      <c r="K63" s="41"/>
      <c r="L63" s="53"/>
      <c r="M63" s="41"/>
      <c r="N63" s="53"/>
      <c r="O63" s="44"/>
      <c r="P63" s="44"/>
      <c r="Q63" s="44"/>
      <c r="R63" s="44"/>
      <c r="S63" s="44"/>
      <c r="T63" s="44"/>
      <c r="U63" s="44"/>
      <c r="V63" s="44"/>
      <c r="W63" s="44"/>
      <c r="X63" s="44"/>
      <c r="Y63" s="44"/>
      <c r="Z63" s="44"/>
      <c r="AA63" s="44"/>
      <c r="AB63" s="44"/>
      <c r="AC63" s="44"/>
      <c r="AD63" s="44"/>
      <c r="AE63" s="44"/>
      <c r="AF63" s="44"/>
      <c r="AG63" s="44"/>
      <c r="AH63" s="42"/>
      <c r="AI63" s="42"/>
    </row>
    <row r="64" spans="1:35" ht="12.75" customHeight="1" x14ac:dyDescent="0.2">
      <c r="A64" s="42"/>
      <c r="B64" s="42"/>
      <c r="C64" s="42"/>
      <c r="D64" s="42"/>
      <c r="E64" s="42"/>
      <c r="F64" s="42"/>
      <c r="G64" s="44"/>
      <c r="H64" s="44"/>
      <c r="I64" s="41"/>
      <c r="J64" s="44"/>
      <c r="K64" s="41"/>
      <c r="L64" s="53"/>
      <c r="M64" s="41"/>
      <c r="N64" s="53"/>
      <c r="O64" s="44"/>
      <c r="P64" s="44"/>
      <c r="Q64" s="44"/>
      <c r="R64" s="44"/>
      <c r="S64" s="44"/>
      <c r="T64" s="44"/>
      <c r="U64" s="44"/>
      <c r="V64" s="44"/>
      <c r="W64" s="44"/>
      <c r="X64" s="44"/>
      <c r="Y64" s="44"/>
      <c r="Z64" s="44"/>
      <c r="AA64" s="44"/>
      <c r="AB64" s="44"/>
      <c r="AC64" s="44"/>
      <c r="AD64" s="44"/>
      <c r="AE64" s="44"/>
      <c r="AF64" s="44"/>
      <c r="AG64" s="44"/>
      <c r="AH64" s="42"/>
      <c r="AI64" s="42"/>
    </row>
    <row r="65" spans="1:35" ht="12.75" customHeight="1" x14ac:dyDescent="0.2">
      <c r="A65" s="42"/>
      <c r="B65" s="42"/>
      <c r="C65" s="42"/>
      <c r="D65" s="42"/>
      <c r="E65" s="42"/>
      <c r="F65" s="42"/>
      <c r="G65" s="44"/>
      <c r="H65" s="44"/>
      <c r="I65" s="41"/>
      <c r="J65" s="44"/>
      <c r="K65" s="41"/>
      <c r="L65" s="53"/>
      <c r="M65" s="41"/>
      <c r="N65" s="53"/>
      <c r="O65" s="44"/>
      <c r="P65" s="44"/>
      <c r="Q65" s="44"/>
      <c r="R65" s="44"/>
      <c r="S65" s="44"/>
      <c r="T65" s="44"/>
      <c r="U65" s="44"/>
      <c r="V65" s="44"/>
      <c r="W65" s="44"/>
      <c r="X65" s="44"/>
      <c r="Y65" s="44"/>
      <c r="Z65" s="44"/>
      <c r="AA65" s="44"/>
      <c r="AB65" s="44"/>
      <c r="AC65" s="44"/>
      <c r="AD65" s="44"/>
      <c r="AE65" s="44"/>
      <c r="AF65" s="44"/>
      <c r="AG65" s="44"/>
      <c r="AH65" s="42"/>
      <c r="AI65" s="42"/>
    </row>
    <row r="66" spans="1:35" ht="12.75" customHeight="1" x14ac:dyDescent="0.2">
      <c r="A66" s="42"/>
      <c r="B66" s="42"/>
      <c r="C66" s="42"/>
      <c r="D66" s="42"/>
      <c r="E66" s="42"/>
      <c r="F66" s="42"/>
      <c r="G66" s="44"/>
      <c r="H66" s="44"/>
      <c r="I66" s="41"/>
      <c r="J66" s="44"/>
      <c r="K66" s="41"/>
      <c r="L66" s="53"/>
      <c r="M66" s="41"/>
      <c r="N66" s="53"/>
      <c r="O66" s="44"/>
      <c r="P66" s="44"/>
      <c r="Q66" s="44"/>
      <c r="R66" s="44"/>
      <c r="S66" s="44"/>
      <c r="T66" s="44"/>
      <c r="U66" s="44"/>
      <c r="V66" s="44"/>
      <c r="W66" s="44"/>
      <c r="X66" s="44"/>
      <c r="Y66" s="44"/>
      <c r="Z66" s="44"/>
      <c r="AA66" s="44"/>
      <c r="AB66" s="44"/>
      <c r="AC66" s="44"/>
      <c r="AD66" s="44"/>
      <c r="AE66" s="44"/>
      <c r="AF66" s="44"/>
      <c r="AG66" s="44"/>
      <c r="AH66" s="42"/>
      <c r="AI66" s="42"/>
    </row>
    <row r="67" spans="1:35" ht="12.75" customHeight="1" x14ac:dyDescent="0.2">
      <c r="A67" s="42"/>
      <c r="B67" s="42"/>
      <c r="C67" s="42"/>
      <c r="D67" s="42"/>
      <c r="E67" s="42"/>
      <c r="F67" s="42"/>
      <c r="G67" s="44"/>
      <c r="H67" s="44"/>
      <c r="I67" s="41"/>
      <c r="J67" s="44"/>
      <c r="K67" s="41"/>
      <c r="L67" s="53"/>
      <c r="M67" s="41"/>
      <c r="N67" s="53"/>
      <c r="O67" s="44"/>
      <c r="P67" s="44"/>
      <c r="Q67" s="44"/>
      <c r="R67" s="44"/>
      <c r="S67" s="44"/>
      <c r="T67" s="44"/>
      <c r="U67" s="44"/>
      <c r="V67" s="44"/>
      <c r="W67" s="44"/>
      <c r="X67" s="44"/>
      <c r="Y67" s="44"/>
      <c r="Z67" s="44"/>
      <c r="AA67" s="44"/>
      <c r="AB67" s="44"/>
      <c r="AC67" s="44"/>
      <c r="AD67" s="44"/>
      <c r="AE67" s="44"/>
      <c r="AF67" s="44"/>
      <c r="AG67" s="44"/>
      <c r="AH67" s="42"/>
      <c r="AI67" s="42"/>
    </row>
    <row r="68" spans="1:35" ht="12.75" customHeight="1" x14ac:dyDescent="0.2">
      <c r="A68" s="42"/>
      <c r="B68" s="42"/>
      <c r="C68" s="42"/>
      <c r="D68" s="42"/>
      <c r="E68" s="42"/>
      <c r="F68" s="42"/>
      <c r="G68" s="44"/>
      <c r="H68" s="44"/>
      <c r="I68" s="41"/>
      <c r="J68" s="44"/>
      <c r="K68" s="41"/>
      <c r="L68" s="53"/>
      <c r="M68" s="41"/>
      <c r="N68" s="53"/>
      <c r="O68" s="44"/>
      <c r="P68" s="44"/>
      <c r="Q68" s="44"/>
      <c r="R68" s="44"/>
      <c r="S68" s="44"/>
      <c r="T68" s="44"/>
      <c r="U68" s="44"/>
      <c r="V68" s="44"/>
      <c r="W68" s="44"/>
      <c r="X68" s="44"/>
      <c r="Y68" s="44"/>
      <c r="Z68" s="44"/>
      <c r="AA68" s="44"/>
      <c r="AB68" s="44"/>
      <c r="AC68" s="44"/>
      <c r="AD68" s="44"/>
      <c r="AE68" s="44"/>
      <c r="AF68" s="44"/>
      <c r="AG68" s="44"/>
      <c r="AH68" s="42"/>
      <c r="AI68" s="42"/>
    </row>
    <row r="69" spans="1:35" ht="12.75" customHeight="1" x14ac:dyDescent="0.2">
      <c r="A69" s="42"/>
      <c r="B69" s="42"/>
      <c r="C69" s="42"/>
      <c r="D69" s="42"/>
      <c r="E69" s="42"/>
      <c r="F69" s="42"/>
      <c r="G69" s="44"/>
      <c r="H69" s="44"/>
      <c r="I69" s="41"/>
      <c r="J69" s="44"/>
      <c r="K69" s="41"/>
      <c r="L69" s="53"/>
      <c r="M69" s="41"/>
      <c r="N69" s="53"/>
      <c r="O69" s="44"/>
      <c r="P69" s="44"/>
      <c r="Q69" s="44"/>
      <c r="R69" s="44"/>
      <c r="S69" s="44"/>
      <c r="T69" s="44"/>
      <c r="U69" s="44"/>
      <c r="V69" s="44"/>
      <c r="W69" s="44"/>
      <c r="X69" s="44"/>
      <c r="Y69" s="44"/>
      <c r="Z69" s="44"/>
      <c r="AA69" s="44"/>
      <c r="AB69" s="44"/>
      <c r="AC69" s="44"/>
      <c r="AD69" s="44"/>
      <c r="AE69" s="44"/>
      <c r="AF69" s="44"/>
      <c r="AG69" s="44"/>
      <c r="AH69" s="42"/>
      <c r="AI69" s="42"/>
    </row>
    <row r="70" spans="1:35" ht="12.75" customHeight="1" x14ac:dyDescent="0.2">
      <c r="A70" s="42"/>
      <c r="B70" s="42"/>
      <c r="C70" s="42"/>
      <c r="D70" s="42"/>
      <c r="E70" s="42"/>
      <c r="F70" s="42"/>
      <c r="G70" s="44"/>
      <c r="H70" s="44"/>
      <c r="I70" s="41"/>
      <c r="J70" s="44"/>
      <c r="K70" s="41"/>
      <c r="L70" s="53"/>
      <c r="M70" s="41"/>
      <c r="N70" s="53"/>
      <c r="O70" s="44"/>
      <c r="P70" s="44"/>
      <c r="Q70" s="44"/>
      <c r="R70" s="44"/>
      <c r="S70" s="44"/>
      <c r="T70" s="44"/>
      <c r="U70" s="44"/>
      <c r="V70" s="44"/>
      <c r="W70" s="44"/>
      <c r="X70" s="44"/>
      <c r="Y70" s="44"/>
      <c r="Z70" s="44"/>
      <c r="AA70" s="44"/>
      <c r="AB70" s="44"/>
      <c r="AC70" s="44"/>
      <c r="AD70" s="44"/>
      <c r="AE70" s="44"/>
      <c r="AF70" s="44"/>
      <c r="AG70" s="44"/>
      <c r="AH70" s="42"/>
      <c r="AI70" s="42"/>
    </row>
    <row r="71" spans="1:35" ht="12.75" customHeight="1" x14ac:dyDescent="0.2">
      <c r="A71" s="42"/>
      <c r="B71" s="42"/>
      <c r="C71" s="42"/>
      <c r="D71" s="42"/>
      <c r="E71" s="42"/>
      <c r="F71" s="42"/>
      <c r="G71" s="44"/>
      <c r="H71" s="44"/>
      <c r="I71" s="41"/>
      <c r="J71" s="44"/>
      <c r="K71" s="41"/>
      <c r="L71" s="53"/>
      <c r="M71" s="41"/>
      <c r="N71" s="53"/>
      <c r="O71" s="44"/>
      <c r="P71" s="44"/>
      <c r="Q71" s="44"/>
      <c r="R71" s="44"/>
      <c r="S71" s="44"/>
      <c r="T71" s="44"/>
      <c r="U71" s="44"/>
      <c r="V71" s="44"/>
      <c r="W71" s="44"/>
      <c r="X71" s="44"/>
      <c r="Y71" s="44"/>
      <c r="Z71" s="44"/>
      <c r="AA71" s="44"/>
      <c r="AB71" s="44"/>
      <c r="AC71" s="44"/>
      <c r="AD71" s="44"/>
      <c r="AE71" s="44"/>
      <c r="AF71" s="44"/>
      <c r="AG71" s="44"/>
      <c r="AH71" s="42"/>
      <c r="AI71" s="42"/>
    </row>
    <row r="72" spans="1:35" ht="12.75" customHeight="1" x14ac:dyDescent="0.2">
      <c r="A72" s="42"/>
      <c r="B72" s="42"/>
      <c r="C72" s="42"/>
      <c r="D72" s="42" t="s">
        <v>8373</v>
      </c>
      <c r="E72" s="42" t="s">
        <v>8374</v>
      </c>
      <c r="F72" s="42">
        <v>180</v>
      </c>
      <c r="G72" s="44" t="s">
        <v>8530</v>
      </c>
      <c r="H72" s="44">
        <v>180</v>
      </c>
      <c r="I72" s="41" t="s">
        <v>8530</v>
      </c>
      <c r="J72" s="44"/>
      <c r="K72" s="41"/>
      <c r="L72" s="53"/>
      <c r="M72" s="41"/>
      <c r="N72" s="53"/>
      <c r="O72" s="44"/>
      <c r="P72" s="44"/>
      <c r="Q72" s="44"/>
      <c r="R72" s="44"/>
      <c r="S72" s="44"/>
      <c r="T72" s="44"/>
      <c r="U72" s="44"/>
      <c r="V72" s="44"/>
      <c r="W72" s="44"/>
      <c r="X72" s="44"/>
      <c r="Y72" s="44"/>
      <c r="Z72" s="44"/>
      <c r="AA72" s="44"/>
      <c r="AB72" s="44"/>
      <c r="AC72" s="44"/>
      <c r="AD72" s="44"/>
      <c r="AE72" s="44"/>
      <c r="AF72" s="44"/>
      <c r="AG72" s="44"/>
      <c r="AH72" s="42"/>
      <c r="AI72" s="42"/>
    </row>
    <row r="73" spans="1:35" ht="12.75" customHeight="1" x14ac:dyDescent="0.2">
      <c r="A73" s="358" t="str">
        <f t="shared" ref="A73:C80" si="8">A9</f>
        <v>1</v>
      </c>
      <c r="B73" s="42" t="str">
        <f t="shared" si="8"/>
        <v>SERVIÇOS PRELIMINARES E MOBILIZAÇÃO</v>
      </c>
      <c r="C73" s="359">
        <f t="shared" si="8"/>
        <v>9972</v>
      </c>
      <c r="D73" s="360">
        <f t="shared" ref="D73:D80" si="9">E9+G9+I9+K9</f>
        <v>4820</v>
      </c>
      <c r="E73" s="360">
        <f>D73*1.25</f>
        <v>6025</v>
      </c>
      <c r="F73" s="360">
        <v>2430.5300000000002</v>
      </c>
      <c r="G73" s="75">
        <f>F73*1.25</f>
        <v>3038.1625000000004</v>
      </c>
      <c r="H73" s="44">
        <f>2430.53</f>
        <v>2430.5300000000002</v>
      </c>
      <c r="I73" s="402">
        <f>H73*1.25</f>
        <v>3038.1625000000004</v>
      </c>
      <c r="J73" s="403">
        <f>D73+F73+H73</f>
        <v>9681.0600000000013</v>
      </c>
      <c r="K73" s="361">
        <f>C73-D73-F73-H73</f>
        <v>290.9399999999996</v>
      </c>
      <c r="L73" s="53"/>
      <c r="M73" s="41"/>
      <c r="N73" s="53"/>
      <c r="O73" s="44"/>
      <c r="P73" s="44"/>
      <c r="Q73" s="44"/>
      <c r="R73" s="44"/>
      <c r="S73" s="44"/>
      <c r="T73" s="44"/>
      <c r="U73" s="44"/>
      <c r="V73" s="44"/>
      <c r="W73" s="44"/>
      <c r="X73" s="44"/>
      <c r="Y73" s="44"/>
      <c r="Z73" s="44"/>
      <c r="AA73" s="44"/>
      <c r="AB73" s="44"/>
      <c r="AC73" s="44"/>
      <c r="AD73" s="44"/>
      <c r="AE73" s="44"/>
      <c r="AF73" s="44"/>
      <c r="AG73" s="44"/>
      <c r="AH73" s="42"/>
      <c r="AI73" s="42"/>
    </row>
    <row r="74" spans="1:35" ht="12.75" customHeight="1" x14ac:dyDescent="0.2">
      <c r="A74" s="358" t="str">
        <f t="shared" si="8"/>
        <v>2</v>
      </c>
      <c r="B74" s="42" t="str">
        <f t="shared" si="8"/>
        <v xml:space="preserve">LIMPEZA </v>
      </c>
      <c r="C74" s="359">
        <f t="shared" si="8"/>
        <v>34415.97</v>
      </c>
      <c r="D74" s="360">
        <f t="shared" si="9"/>
        <v>25811.977500000001</v>
      </c>
      <c r="E74" s="360">
        <f t="shared" ref="E74:E77" si="10">D74*1.25</f>
        <v>32264.971875000003</v>
      </c>
      <c r="F74" s="360">
        <f t="shared" ref="F74:F75" si="11">C74-D74</f>
        <v>8603.9925000000003</v>
      </c>
      <c r="G74" s="75">
        <f t="shared" ref="G74:G80" si="12">F74*1.25</f>
        <v>10754.990625</v>
      </c>
      <c r="H74" s="44"/>
      <c r="I74" s="402">
        <f t="shared" ref="I74:I80" si="13">H74*1.25</f>
        <v>0</v>
      </c>
      <c r="J74" s="403">
        <f t="shared" ref="J74:J80" si="14">D74+F74+H74</f>
        <v>34415.97</v>
      </c>
      <c r="K74" s="361">
        <f t="shared" ref="K74:K81" si="15">C74-D74-F74-H74</f>
        <v>0</v>
      </c>
      <c r="L74" s="53"/>
      <c r="M74" s="41"/>
      <c r="N74" s="53"/>
      <c r="O74" s="44"/>
      <c r="P74" s="44"/>
      <c r="Q74" s="44"/>
      <c r="R74" s="44"/>
      <c r="S74" s="44"/>
      <c r="T74" s="44"/>
      <c r="U74" s="44"/>
      <c r="V74" s="44"/>
      <c r="W74" s="44"/>
      <c r="X74" s="44"/>
      <c r="Y74" s="44"/>
      <c r="Z74" s="44"/>
      <c r="AA74" s="44"/>
      <c r="AB74" s="44"/>
      <c r="AC74" s="44"/>
      <c r="AD74" s="44"/>
      <c r="AE74" s="44"/>
      <c r="AF74" s="44"/>
      <c r="AG74" s="44"/>
      <c r="AH74" s="42"/>
      <c r="AI74" s="42"/>
    </row>
    <row r="75" spans="1:35" ht="12.75" customHeight="1" x14ac:dyDescent="0.2">
      <c r="A75" s="358" t="str">
        <f t="shared" si="8"/>
        <v>3</v>
      </c>
      <c r="B75" s="42" t="str">
        <f t="shared" si="8"/>
        <v>ENSAIOS DE SOLO</v>
      </c>
      <c r="C75" s="359">
        <f t="shared" si="8"/>
        <v>8953.48</v>
      </c>
      <c r="D75" s="360">
        <f t="shared" si="9"/>
        <v>8953.48</v>
      </c>
      <c r="E75" s="360">
        <f t="shared" si="10"/>
        <v>11191.849999999999</v>
      </c>
      <c r="F75" s="360">
        <f t="shared" si="11"/>
        <v>0</v>
      </c>
      <c r="G75" s="75">
        <f t="shared" si="12"/>
        <v>0</v>
      </c>
      <c r="H75" s="44"/>
      <c r="I75" s="402">
        <f t="shared" si="13"/>
        <v>0</v>
      </c>
      <c r="J75" s="403">
        <f t="shared" si="14"/>
        <v>8953.48</v>
      </c>
      <c r="K75" s="361">
        <f t="shared" si="15"/>
        <v>0</v>
      </c>
      <c r="L75" s="53"/>
      <c r="M75" s="41"/>
      <c r="N75" s="53"/>
      <c r="O75" s="44"/>
      <c r="P75" s="44"/>
      <c r="Q75" s="44"/>
      <c r="R75" s="44"/>
      <c r="S75" s="44"/>
      <c r="T75" s="44"/>
      <c r="U75" s="44"/>
      <c r="V75" s="44"/>
      <c r="W75" s="44"/>
      <c r="X75" s="44"/>
      <c r="Y75" s="44"/>
      <c r="Z75" s="44"/>
      <c r="AA75" s="44"/>
      <c r="AB75" s="44"/>
      <c r="AC75" s="44"/>
      <c r="AD75" s="44"/>
      <c r="AE75" s="44"/>
      <c r="AF75" s="44"/>
      <c r="AG75" s="44"/>
      <c r="AH75" s="42"/>
      <c r="AI75" s="42"/>
    </row>
    <row r="76" spans="1:35" ht="12.75" customHeight="1" x14ac:dyDescent="0.2">
      <c r="A76" s="358" t="str">
        <f t="shared" si="8"/>
        <v>4</v>
      </c>
      <c r="B76" s="42" t="str">
        <f t="shared" si="8"/>
        <v>PRIMEIRA LAGOA</v>
      </c>
      <c r="C76" s="359">
        <f t="shared" si="8"/>
        <v>227380.24999999997</v>
      </c>
      <c r="D76" s="360">
        <f t="shared" si="9"/>
        <v>227380.25</v>
      </c>
      <c r="E76" s="360">
        <f t="shared" si="10"/>
        <v>284225.3125</v>
      </c>
      <c r="F76" s="360">
        <v>69074.03</v>
      </c>
      <c r="G76" s="75">
        <f t="shared" si="12"/>
        <v>86342.537500000006</v>
      </c>
      <c r="H76" s="44">
        <v>69074.03</v>
      </c>
      <c r="I76" s="402">
        <f t="shared" si="13"/>
        <v>86342.537500000006</v>
      </c>
      <c r="J76" s="403">
        <f t="shared" si="14"/>
        <v>365528.31000000006</v>
      </c>
      <c r="K76" s="361">
        <f t="shared" si="15"/>
        <v>-138148.06000000003</v>
      </c>
      <c r="L76" s="53"/>
      <c r="M76" s="41"/>
      <c r="N76" s="53"/>
      <c r="O76" s="44"/>
      <c r="P76" s="44"/>
      <c r="Q76" s="44"/>
      <c r="R76" s="44"/>
      <c r="S76" s="44"/>
      <c r="T76" s="44"/>
      <c r="U76" s="44"/>
      <c r="V76" s="44"/>
      <c r="W76" s="44"/>
      <c r="X76" s="44"/>
      <c r="Y76" s="44"/>
      <c r="Z76" s="44"/>
      <c r="AA76" s="44"/>
      <c r="AB76" s="44"/>
      <c r="AC76" s="44"/>
      <c r="AD76" s="44"/>
      <c r="AE76" s="44"/>
      <c r="AF76" s="44"/>
      <c r="AG76" s="44"/>
      <c r="AH76" s="42"/>
      <c r="AI76" s="42"/>
    </row>
    <row r="77" spans="1:35" ht="12.75" customHeight="1" x14ac:dyDescent="0.2">
      <c r="A77" s="358" t="str">
        <f t="shared" si="8"/>
        <v>5</v>
      </c>
      <c r="B77" s="42" t="str">
        <f t="shared" si="8"/>
        <v>PAVIMENTAÇÃO ENTORNO DA PRIMEIRA LAGOA</v>
      </c>
      <c r="C77" s="359">
        <f t="shared" si="8"/>
        <v>60890.200000000004</v>
      </c>
      <c r="D77" s="360">
        <f t="shared" si="9"/>
        <v>0</v>
      </c>
      <c r="E77" s="360">
        <f t="shared" si="10"/>
        <v>0</v>
      </c>
      <c r="F77" s="360">
        <v>32501.19</v>
      </c>
      <c r="G77" s="75">
        <f t="shared" si="12"/>
        <v>40626.487499999996</v>
      </c>
      <c r="H77" s="44">
        <v>32501.19</v>
      </c>
      <c r="I77" s="402">
        <f t="shared" si="13"/>
        <v>40626.487499999996</v>
      </c>
      <c r="J77" s="403">
        <f t="shared" si="14"/>
        <v>65002.38</v>
      </c>
      <c r="K77" s="361">
        <f t="shared" si="15"/>
        <v>-4112.179999999993</v>
      </c>
      <c r="L77" s="53"/>
      <c r="M77" s="41"/>
      <c r="N77" s="53"/>
      <c r="O77" s="44"/>
      <c r="P77" s="44"/>
      <c r="Q77" s="44"/>
      <c r="R77" s="44"/>
      <c r="S77" s="44"/>
      <c r="T77" s="44"/>
      <c r="U77" s="44"/>
      <c r="V77" s="44"/>
      <c r="W77" s="44"/>
      <c r="X77" s="44"/>
      <c r="Y77" s="44"/>
      <c r="Z77" s="44"/>
      <c r="AA77" s="44"/>
      <c r="AB77" s="44"/>
      <c r="AC77" s="44"/>
      <c r="AD77" s="44"/>
      <c r="AE77" s="44"/>
      <c r="AF77" s="44"/>
      <c r="AG77" s="44"/>
      <c r="AH77" s="42"/>
      <c r="AI77" s="42"/>
    </row>
    <row r="78" spans="1:35" ht="12.75" customHeight="1" x14ac:dyDescent="0.2">
      <c r="A78" s="358" t="str">
        <f t="shared" si="8"/>
        <v>6</v>
      </c>
      <c r="B78" s="42" t="str">
        <f t="shared" si="8"/>
        <v>SEGUNDA LAGOA</v>
      </c>
      <c r="C78" s="359">
        <f t="shared" si="8"/>
        <v>271321.31000000006</v>
      </c>
      <c r="D78" s="360">
        <f t="shared" si="9"/>
        <v>0</v>
      </c>
      <c r="E78" s="360">
        <f t="shared" ref="E78:E80" si="16">D78*25%</f>
        <v>0</v>
      </c>
      <c r="F78" s="360">
        <v>113422.83</v>
      </c>
      <c r="G78" s="75">
        <f t="shared" si="12"/>
        <v>141778.53750000001</v>
      </c>
      <c r="H78" s="44">
        <v>113422.83</v>
      </c>
      <c r="I78" s="402">
        <f t="shared" si="13"/>
        <v>141778.53750000001</v>
      </c>
      <c r="J78" s="403">
        <f t="shared" si="14"/>
        <v>226845.66</v>
      </c>
      <c r="K78" s="361">
        <f t="shared" si="15"/>
        <v>44475.650000000038</v>
      </c>
      <c r="L78" s="53"/>
      <c r="M78" s="41"/>
      <c r="N78" s="53"/>
      <c r="O78" s="44"/>
      <c r="P78" s="44"/>
      <c r="Q78" s="44"/>
      <c r="R78" s="44"/>
      <c r="S78" s="44"/>
      <c r="T78" s="44"/>
      <c r="U78" s="44"/>
      <c r="V78" s="44"/>
      <c r="W78" s="44"/>
      <c r="X78" s="44"/>
      <c r="Y78" s="44"/>
      <c r="Z78" s="44"/>
      <c r="AA78" s="44"/>
      <c r="AB78" s="44"/>
      <c r="AC78" s="44"/>
      <c r="AD78" s="44"/>
      <c r="AE78" s="44"/>
      <c r="AF78" s="44"/>
      <c r="AG78" s="44"/>
      <c r="AH78" s="42"/>
      <c r="AI78" s="42"/>
    </row>
    <row r="79" spans="1:35" ht="12.75" customHeight="1" x14ac:dyDescent="0.2">
      <c r="A79" s="358" t="str">
        <f t="shared" si="8"/>
        <v>7</v>
      </c>
      <c r="B79" s="42" t="str">
        <f t="shared" si="8"/>
        <v>PAVIMENTAÇÃO ENTORNO DA SEGUNDA LAGOA</v>
      </c>
      <c r="C79" s="359">
        <f t="shared" si="8"/>
        <v>113871.7</v>
      </c>
      <c r="D79" s="360">
        <f t="shared" si="9"/>
        <v>0</v>
      </c>
      <c r="E79" s="360">
        <f t="shared" si="16"/>
        <v>0</v>
      </c>
      <c r="F79" s="360">
        <v>53998.73</v>
      </c>
      <c r="G79" s="75">
        <f t="shared" si="12"/>
        <v>67498.412500000006</v>
      </c>
      <c r="H79" s="44">
        <v>53998.73</v>
      </c>
      <c r="I79" s="402">
        <f t="shared" si="13"/>
        <v>67498.412500000006</v>
      </c>
      <c r="J79" s="403">
        <f t="shared" si="14"/>
        <v>107997.46</v>
      </c>
      <c r="K79" s="361">
        <f t="shared" si="15"/>
        <v>5874.2399999999907</v>
      </c>
      <c r="L79" s="53"/>
      <c r="M79" s="41" t="s">
        <v>7221</v>
      </c>
      <c r="N79" s="53"/>
      <c r="O79" s="44"/>
      <c r="P79" s="44"/>
      <c r="Q79" s="44"/>
      <c r="R79" s="44"/>
      <c r="S79" s="44"/>
      <c r="T79" s="44"/>
      <c r="U79" s="44"/>
      <c r="V79" s="44"/>
      <c r="W79" s="44"/>
      <c r="X79" s="44"/>
      <c r="Y79" s="44"/>
      <c r="Z79" s="44"/>
      <c r="AA79" s="44"/>
      <c r="AB79" s="44"/>
      <c r="AC79" s="44"/>
      <c r="AD79" s="44"/>
      <c r="AE79" s="44"/>
      <c r="AF79" s="44"/>
      <c r="AG79" s="44"/>
      <c r="AH79" s="42"/>
      <c r="AI79" s="42"/>
    </row>
    <row r="80" spans="1:35" ht="12.75" customHeight="1" x14ac:dyDescent="0.2">
      <c r="A80" s="358" t="str">
        <f t="shared" si="8"/>
        <v>8</v>
      </c>
      <c r="B80" s="42" t="str">
        <f t="shared" si="8"/>
        <v>INSTALAÇÕES ELÉTRICAS</v>
      </c>
      <c r="C80" s="359">
        <f t="shared" si="8"/>
        <v>460623.78999999992</v>
      </c>
      <c r="D80" s="360">
        <f t="shared" si="9"/>
        <v>153541.26</v>
      </c>
      <c r="E80" s="360">
        <f t="shared" si="16"/>
        <v>38385.315000000002</v>
      </c>
      <c r="F80" s="360">
        <v>222165.35</v>
      </c>
      <c r="G80" s="75">
        <f t="shared" si="12"/>
        <v>277706.6875</v>
      </c>
      <c r="H80" s="44">
        <v>222165.35</v>
      </c>
      <c r="I80" s="402">
        <f t="shared" si="13"/>
        <v>277706.6875</v>
      </c>
      <c r="J80" s="403">
        <f t="shared" si="14"/>
        <v>597871.96</v>
      </c>
      <c r="K80" s="361">
        <f t="shared" si="15"/>
        <v>-137248.1700000001</v>
      </c>
      <c r="L80" s="53"/>
      <c r="M80" s="41"/>
      <c r="N80" s="53"/>
      <c r="O80" s="44"/>
      <c r="P80" s="44"/>
      <c r="Q80" s="44"/>
      <c r="R80" s="44"/>
      <c r="S80" s="44"/>
      <c r="T80" s="44"/>
      <c r="U80" s="44"/>
      <c r="V80" s="44"/>
      <c r="W80" s="44"/>
      <c r="X80" s="44"/>
      <c r="Y80" s="44"/>
      <c r="Z80" s="44"/>
      <c r="AA80" s="44"/>
      <c r="AB80" s="44"/>
      <c r="AC80" s="44"/>
      <c r="AD80" s="44"/>
      <c r="AE80" s="44"/>
      <c r="AF80" s="44"/>
      <c r="AG80" s="44"/>
      <c r="AH80" s="42"/>
      <c r="AI80" s="42"/>
    </row>
    <row r="81" spans="1:35" ht="12.75" customHeight="1" x14ac:dyDescent="0.2">
      <c r="A81" s="358">
        <f>A17</f>
        <v>0</v>
      </c>
      <c r="B81" s="42"/>
      <c r="C81" s="42"/>
      <c r="D81" s="42"/>
      <c r="E81" s="42"/>
      <c r="F81" s="42"/>
      <c r="G81" s="44"/>
      <c r="H81" s="44"/>
      <c r="I81" s="41"/>
      <c r="J81" s="404">
        <f>SUM(J73:J80)</f>
        <v>1416296.28</v>
      </c>
      <c r="K81" s="361">
        <f t="shared" si="15"/>
        <v>0</v>
      </c>
      <c r="L81" s="53"/>
      <c r="M81" s="41"/>
      <c r="N81" s="53"/>
      <c r="O81" s="44"/>
      <c r="P81" s="44"/>
      <c r="Q81" s="44"/>
      <c r="R81" s="44"/>
      <c r="S81" s="44"/>
      <c r="T81" s="44"/>
      <c r="U81" s="44"/>
      <c r="V81" s="44"/>
      <c r="W81" s="44"/>
      <c r="X81" s="44"/>
      <c r="Y81" s="44"/>
      <c r="Z81" s="44"/>
      <c r="AA81" s="44"/>
      <c r="AB81" s="44"/>
      <c r="AC81" s="44"/>
      <c r="AD81" s="44"/>
      <c r="AE81" s="44"/>
      <c r="AF81" s="44"/>
      <c r="AG81" s="44"/>
      <c r="AH81" s="42"/>
      <c r="AI81" s="42"/>
    </row>
    <row r="82" spans="1:35" ht="12.75" customHeight="1" x14ac:dyDescent="0.2">
      <c r="A82" s="358">
        <f>A18</f>
        <v>0</v>
      </c>
      <c r="B82" s="42"/>
      <c r="C82" s="359">
        <f>SUM(C73:C81)</f>
        <v>1187428.6999999997</v>
      </c>
      <c r="D82" s="360">
        <f>SUM(D73:D81)</f>
        <v>420506.96750000003</v>
      </c>
      <c r="E82" s="360">
        <f>SUM(E73:E80)</f>
        <v>372092.44937500003</v>
      </c>
      <c r="F82" s="360">
        <f>SUM(F73:F80)</f>
        <v>502196.65249999997</v>
      </c>
      <c r="G82" s="75">
        <f>SUM(G73:G80)</f>
        <v>627745.81562500005</v>
      </c>
      <c r="H82" s="44"/>
      <c r="I82" s="361">
        <f>SUM(I73:I81)</f>
        <v>616990.82499999995</v>
      </c>
      <c r="J82" s="44"/>
      <c r="K82" s="41"/>
      <c r="L82" s="53"/>
      <c r="M82" s="41"/>
      <c r="N82" s="53"/>
      <c r="O82" s="44"/>
      <c r="P82" s="44"/>
      <c r="Q82" s="44"/>
      <c r="R82" s="44"/>
      <c r="S82" s="44"/>
      <c r="T82" s="44"/>
      <c r="U82" s="44"/>
      <c r="V82" s="44"/>
      <c r="W82" s="44"/>
      <c r="X82" s="44"/>
      <c r="Y82" s="44"/>
      <c r="Z82" s="44"/>
      <c r="AA82" s="44"/>
      <c r="AB82" s="44"/>
      <c r="AC82" s="44"/>
      <c r="AD82" s="44"/>
      <c r="AE82" s="44"/>
      <c r="AF82" s="44"/>
      <c r="AG82" s="44"/>
      <c r="AH82" s="42"/>
      <c r="AI82" s="42"/>
    </row>
    <row r="83" spans="1:35" ht="12.75" customHeight="1" x14ac:dyDescent="0.2">
      <c r="A83" s="358">
        <f>A19</f>
        <v>0</v>
      </c>
      <c r="B83" s="42"/>
      <c r="C83" s="42"/>
      <c r="D83" s="42"/>
      <c r="E83" s="42"/>
      <c r="F83" s="42"/>
      <c r="G83" s="44"/>
      <c r="H83" s="44"/>
      <c r="I83" s="41"/>
      <c r="J83" s="44"/>
      <c r="K83" s="41"/>
      <c r="L83" s="53"/>
      <c r="M83" s="41"/>
      <c r="N83" s="53"/>
      <c r="O83" s="44"/>
      <c r="P83" s="44"/>
      <c r="Q83" s="44"/>
      <c r="R83" s="44"/>
      <c r="S83" s="44"/>
      <c r="T83" s="44"/>
      <c r="U83" s="44"/>
      <c r="V83" s="44"/>
      <c r="W83" s="44"/>
      <c r="X83" s="44"/>
      <c r="Y83" s="44"/>
      <c r="Z83" s="44"/>
      <c r="AA83" s="44"/>
      <c r="AB83" s="44"/>
      <c r="AC83" s="44"/>
      <c r="AD83" s="44"/>
      <c r="AE83" s="44"/>
      <c r="AF83" s="44"/>
      <c r="AG83" s="44"/>
      <c r="AH83" s="42"/>
      <c r="AI83" s="42"/>
    </row>
    <row r="84" spans="1:35" ht="12.75" customHeight="1" x14ac:dyDescent="0.2">
      <c r="A84" s="42"/>
      <c r="B84" s="42"/>
      <c r="C84" s="42">
        <f>C82*1.25</f>
        <v>1484285.8749999995</v>
      </c>
      <c r="D84" s="42"/>
      <c r="E84" s="42"/>
      <c r="F84" s="42"/>
      <c r="G84" s="44"/>
      <c r="H84" s="44"/>
      <c r="I84" s="361"/>
      <c r="J84" s="44"/>
      <c r="K84" s="41"/>
      <c r="L84" s="53"/>
      <c r="M84" s="41"/>
      <c r="N84" s="53"/>
      <c r="O84" s="44"/>
      <c r="P84" s="44"/>
      <c r="Q84" s="44"/>
      <c r="R84" s="44"/>
      <c r="S84" s="44"/>
      <c r="T84" s="44"/>
      <c r="U84" s="44"/>
      <c r="V84" s="44"/>
      <c r="W84" s="44"/>
      <c r="X84" s="44"/>
      <c r="Y84" s="44"/>
      <c r="Z84" s="44"/>
      <c r="AA84" s="44"/>
      <c r="AB84" s="44"/>
      <c r="AC84" s="44"/>
      <c r="AD84" s="44"/>
      <c r="AE84" s="44"/>
      <c r="AF84" s="44"/>
      <c r="AG84" s="44"/>
      <c r="AH84" s="42"/>
      <c r="AI84" s="42"/>
    </row>
    <row r="85" spans="1:35" ht="12.75" customHeight="1" x14ac:dyDescent="0.2">
      <c r="A85" s="42"/>
      <c r="B85" s="42"/>
      <c r="C85" s="42"/>
      <c r="D85" s="42"/>
      <c r="E85" s="42"/>
      <c r="F85" s="42"/>
      <c r="G85" s="44"/>
      <c r="H85" s="44"/>
      <c r="I85" s="41"/>
      <c r="J85" s="44"/>
      <c r="K85" s="41"/>
      <c r="L85" s="53"/>
      <c r="M85" s="41"/>
      <c r="N85" s="53"/>
      <c r="O85" s="44"/>
      <c r="P85" s="44"/>
      <c r="Q85" s="44"/>
      <c r="R85" s="44"/>
      <c r="S85" s="44"/>
      <c r="T85" s="44"/>
      <c r="U85" s="44"/>
      <c r="V85" s="44"/>
      <c r="W85" s="44"/>
      <c r="X85" s="44"/>
      <c r="Y85" s="44"/>
      <c r="Z85" s="44"/>
      <c r="AA85" s="44"/>
      <c r="AB85" s="44"/>
      <c r="AC85" s="44"/>
      <c r="AD85" s="44"/>
      <c r="AE85" s="44"/>
      <c r="AF85" s="44"/>
      <c r="AG85" s="44"/>
      <c r="AH85" s="42"/>
      <c r="AI85" s="42"/>
    </row>
    <row r="86" spans="1:35" ht="12.75" customHeight="1" x14ac:dyDescent="0.2">
      <c r="A86" s="42"/>
      <c r="B86" s="42"/>
      <c r="C86" s="42"/>
      <c r="D86" s="42"/>
      <c r="E86" s="42"/>
      <c r="F86" s="42"/>
      <c r="G86" s="44"/>
      <c r="H86" s="44"/>
      <c r="I86" s="41"/>
      <c r="J86" s="44"/>
      <c r="K86" s="41"/>
      <c r="L86" s="53"/>
      <c r="M86" s="41"/>
      <c r="N86" s="53"/>
      <c r="O86" s="44"/>
      <c r="P86" s="44"/>
      <c r="Q86" s="44"/>
      <c r="R86" s="44"/>
      <c r="S86" s="44"/>
      <c r="T86" s="44"/>
      <c r="U86" s="44"/>
      <c r="V86" s="44"/>
      <c r="W86" s="44"/>
      <c r="X86" s="44"/>
      <c r="Y86" s="44"/>
      <c r="Z86" s="44"/>
      <c r="AA86" s="44"/>
      <c r="AB86" s="44"/>
      <c r="AC86" s="44"/>
      <c r="AD86" s="44"/>
      <c r="AE86" s="44"/>
      <c r="AF86" s="44"/>
      <c r="AG86" s="44"/>
      <c r="AH86" s="42"/>
      <c r="AI86" s="42"/>
    </row>
    <row r="87" spans="1:35" ht="12.75" customHeight="1" x14ac:dyDescent="0.2">
      <c r="A87" s="42"/>
      <c r="B87" s="42"/>
      <c r="C87" s="42"/>
      <c r="D87" s="42"/>
      <c r="E87" s="42"/>
      <c r="F87" s="42"/>
      <c r="G87" s="44"/>
      <c r="H87" s="44"/>
      <c r="I87" s="41"/>
      <c r="J87" s="44"/>
      <c r="K87" s="41"/>
      <c r="L87" s="53"/>
      <c r="M87" s="41"/>
      <c r="N87" s="53"/>
      <c r="O87" s="44"/>
      <c r="P87" s="44"/>
      <c r="Q87" s="44"/>
      <c r="R87" s="44"/>
      <c r="S87" s="44"/>
      <c r="T87" s="44"/>
      <c r="U87" s="44"/>
      <c r="V87" s="44"/>
      <c r="W87" s="44"/>
      <c r="X87" s="44"/>
      <c r="Y87" s="44"/>
      <c r="Z87" s="44"/>
      <c r="AA87" s="44"/>
      <c r="AB87" s="44"/>
      <c r="AC87" s="44"/>
      <c r="AD87" s="44"/>
      <c r="AE87" s="44"/>
      <c r="AF87" s="44"/>
      <c r="AG87" s="44"/>
      <c r="AH87" s="42"/>
      <c r="AI87" s="42"/>
    </row>
    <row r="88" spans="1:35" ht="12.75" customHeight="1" x14ac:dyDescent="0.2">
      <c r="A88" s="42"/>
      <c r="B88" s="42"/>
      <c r="C88" s="42"/>
      <c r="D88" s="42"/>
      <c r="E88" s="42"/>
      <c r="F88" s="42"/>
      <c r="G88" s="44"/>
      <c r="H88" s="44"/>
      <c r="I88" s="41"/>
      <c r="J88" s="44"/>
      <c r="K88" s="41"/>
      <c r="L88" s="53"/>
      <c r="M88" s="41"/>
      <c r="N88" s="53"/>
      <c r="O88" s="44"/>
      <c r="P88" s="44"/>
      <c r="Q88" s="44"/>
      <c r="R88" s="44"/>
      <c r="S88" s="44"/>
      <c r="T88" s="44"/>
      <c r="U88" s="44"/>
      <c r="V88" s="44"/>
      <c r="W88" s="44"/>
      <c r="X88" s="44"/>
      <c r="Y88" s="44"/>
      <c r="Z88" s="44"/>
      <c r="AA88" s="44"/>
      <c r="AB88" s="44" t="s">
        <v>2654</v>
      </c>
      <c r="AC88" s="44"/>
      <c r="AD88" s="44"/>
      <c r="AE88" s="44"/>
      <c r="AF88" s="44"/>
      <c r="AG88" s="44"/>
      <c r="AH88" s="42"/>
      <c r="AI88" s="42"/>
    </row>
    <row r="89" spans="1:35" ht="12.75" customHeight="1" x14ac:dyDescent="0.2">
      <c r="A89" s="42"/>
      <c r="B89" s="42"/>
      <c r="C89" s="42"/>
      <c r="D89" s="42"/>
      <c r="E89" s="42"/>
      <c r="F89" s="42"/>
      <c r="G89" s="44"/>
      <c r="H89" s="44"/>
      <c r="I89" s="41"/>
      <c r="J89" s="44"/>
      <c r="K89" s="41"/>
      <c r="L89" s="53"/>
      <c r="M89" s="41"/>
      <c r="N89" s="53"/>
      <c r="O89" s="44"/>
      <c r="P89" s="44"/>
      <c r="Q89" s="44"/>
      <c r="R89" s="44"/>
      <c r="S89" s="44"/>
      <c r="T89" s="44"/>
      <c r="U89" s="44"/>
      <c r="V89" s="44"/>
      <c r="W89" s="44"/>
      <c r="X89" s="44"/>
      <c r="Y89" s="44"/>
      <c r="Z89" s="44"/>
      <c r="AA89" s="44"/>
      <c r="AB89" s="44"/>
      <c r="AC89" s="44"/>
      <c r="AD89" s="44"/>
      <c r="AE89" s="44"/>
      <c r="AF89" s="44"/>
      <c r="AG89" s="44"/>
      <c r="AH89" s="42"/>
      <c r="AI89" s="42"/>
    </row>
    <row r="90" spans="1:35" ht="12.75" customHeight="1" x14ac:dyDescent="0.2">
      <c r="A90" s="42"/>
      <c r="B90" s="42"/>
      <c r="C90" s="42"/>
      <c r="D90" s="42"/>
      <c r="E90" s="42"/>
      <c r="F90" s="42"/>
      <c r="G90" s="44"/>
      <c r="H90" s="44"/>
      <c r="I90" s="41"/>
      <c r="J90" s="44"/>
      <c r="K90" s="41"/>
      <c r="L90" s="53"/>
      <c r="M90" s="41"/>
      <c r="N90" s="53"/>
      <c r="O90" s="44"/>
      <c r="P90" s="44"/>
      <c r="Q90" s="44"/>
      <c r="R90" s="44"/>
      <c r="S90" s="44"/>
      <c r="T90" s="44"/>
      <c r="U90" s="44"/>
      <c r="V90" s="44"/>
      <c r="W90" s="44"/>
      <c r="X90" s="44"/>
      <c r="Y90" s="44"/>
      <c r="Z90" s="44"/>
      <c r="AA90" s="44"/>
      <c r="AB90" s="44"/>
      <c r="AC90" s="44"/>
      <c r="AD90" s="44"/>
      <c r="AE90" s="44"/>
      <c r="AF90" s="44"/>
      <c r="AG90" s="44"/>
      <c r="AH90" s="42"/>
      <c r="AI90" s="42"/>
    </row>
    <row r="91" spans="1:35" ht="12.75" customHeight="1" x14ac:dyDescent="0.2">
      <c r="A91" s="42"/>
      <c r="B91" s="42"/>
      <c r="C91" s="42"/>
      <c r="D91" s="42"/>
      <c r="E91" s="42"/>
      <c r="F91" s="42"/>
      <c r="G91" s="44"/>
      <c r="H91" s="44"/>
      <c r="I91" s="41"/>
      <c r="J91" s="44"/>
      <c r="K91" s="41"/>
      <c r="L91" s="53"/>
      <c r="M91" s="41"/>
      <c r="N91" s="53"/>
      <c r="O91" s="44"/>
      <c r="P91" s="44"/>
      <c r="Q91" s="44"/>
      <c r="R91" s="44"/>
      <c r="S91" s="44"/>
      <c r="T91" s="44"/>
      <c r="U91" s="44"/>
      <c r="V91" s="44"/>
      <c r="W91" s="44"/>
      <c r="X91" s="44"/>
      <c r="Y91" s="44"/>
      <c r="Z91" s="44"/>
      <c r="AA91" s="44"/>
      <c r="AB91" s="44"/>
      <c r="AC91" s="44"/>
      <c r="AD91" s="44"/>
      <c r="AE91" s="44"/>
      <c r="AF91" s="44"/>
      <c r="AG91" s="44"/>
      <c r="AH91" s="42"/>
      <c r="AI91" s="42"/>
    </row>
    <row r="92" spans="1:35" ht="12.75" customHeight="1" x14ac:dyDescent="0.2">
      <c r="A92" s="42"/>
      <c r="B92" s="42"/>
      <c r="C92" s="42"/>
      <c r="D92" s="42"/>
      <c r="E92" s="42"/>
      <c r="F92" s="42"/>
      <c r="G92" s="44"/>
      <c r="H92" s="44"/>
      <c r="I92" s="41"/>
      <c r="J92" s="44"/>
      <c r="K92" s="41"/>
      <c r="L92" s="53"/>
      <c r="M92" s="41"/>
      <c r="N92" s="53"/>
      <c r="O92" s="44"/>
      <c r="P92" s="44"/>
      <c r="Q92" s="44"/>
      <c r="R92" s="44"/>
      <c r="S92" s="44"/>
      <c r="T92" s="44"/>
      <c r="U92" s="44"/>
      <c r="V92" s="44"/>
      <c r="W92" s="44"/>
      <c r="X92" s="44"/>
      <c r="Y92" s="44"/>
      <c r="Z92" s="44"/>
      <c r="AA92" s="44"/>
      <c r="AB92" s="44"/>
      <c r="AC92" s="44"/>
      <c r="AD92" s="44"/>
      <c r="AE92" s="44"/>
      <c r="AF92" s="44"/>
      <c r="AG92" s="44"/>
      <c r="AH92" s="42"/>
      <c r="AI92" s="42"/>
    </row>
    <row r="93" spans="1:35" ht="12.75" customHeight="1" x14ac:dyDescent="0.2">
      <c r="A93" s="42"/>
      <c r="B93" s="42"/>
      <c r="C93" s="42"/>
      <c r="D93" s="42"/>
      <c r="E93" s="42"/>
      <c r="F93" s="42"/>
      <c r="G93" s="44"/>
      <c r="H93" s="44"/>
      <c r="I93" s="41"/>
      <c r="J93" s="44"/>
      <c r="K93" s="41"/>
      <c r="L93" s="53"/>
      <c r="M93" s="41"/>
      <c r="N93" s="53"/>
      <c r="O93" s="44"/>
      <c r="P93" s="44"/>
      <c r="Q93" s="44"/>
      <c r="R93" s="44"/>
      <c r="S93" s="44"/>
      <c r="T93" s="44"/>
      <c r="U93" s="44"/>
      <c r="V93" s="44"/>
      <c r="W93" s="44"/>
      <c r="X93" s="44"/>
      <c r="Y93" s="44"/>
      <c r="Z93" s="44"/>
      <c r="AA93" s="44"/>
      <c r="AB93" s="44"/>
      <c r="AC93" s="44"/>
      <c r="AD93" s="44"/>
      <c r="AE93" s="44"/>
      <c r="AF93" s="44"/>
      <c r="AG93" s="44"/>
      <c r="AH93" s="42"/>
      <c r="AI93" s="42"/>
    </row>
    <row r="94" spans="1:35" ht="12.75" customHeight="1" x14ac:dyDescent="0.2">
      <c r="A94" s="42"/>
      <c r="B94" s="42"/>
      <c r="C94" s="42"/>
      <c r="D94" s="42"/>
      <c r="E94" s="42"/>
      <c r="F94" s="42"/>
      <c r="G94" s="44"/>
      <c r="H94" s="44"/>
      <c r="I94" s="41"/>
      <c r="J94" s="44"/>
      <c r="K94" s="41"/>
      <c r="L94" s="53"/>
      <c r="M94" s="41"/>
      <c r="N94" s="53"/>
      <c r="O94" s="44"/>
      <c r="P94" s="44"/>
      <c r="Q94" s="44"/>
      <c r="R94" s="44"/>
      <c r="S94" s="44"/>
      <c r="T94" s="44"/>
      <c r="U94" s="44"/>
      <c r="V94" s="44"/>
      <c r="W94" s="44"/>
      <c r="X94" s="44"/>
      <c r="Y94" s="44"/>
      <c r="Z94" s="44"/>
      <c r="AA94" s="44"/>
      <c r="AB94" s="44"/>
      <c r="AC94" s="44"/>
      <c r="AD94" s="44"/>
      <c r="AE94" s="44"/>
      <c r="AF94" s="44"/>
      <c r="AG94" s="44"/>
      <c r="AH94" s="42"/>
      <c r="AI94" s="42"/>
    </row>
    <row r="95" spans="1:35" ht="12.75" customHeight="1" x14ac:dyDescent="0.2">
      <c r="A95" s="42"/>
      <c r="B95" s="42"/>
      <c r="C95" s="42"/>
      <c r="D95" s="42"/>
      <c r="E95" s="42"/>
      <c r="F95" s="42"/>
      <c r="G95" s="44"/>
      <c r="H95" s="44"/>
      <c r="I95" s="41"/>
      <c r="J95" s="44"/>
      <c r="K95" s="41"/>
      <c r="L95" s="53"/>
      <c r="M95" s="41"/>
      <c r="N95" s="53"/>
      <c r="O95" s="44"/>
      <c r="P95" s="44"/>
      <c r="Q95" s="44"/>
      <c r="R95" s="44"/>
      <c r="S95" s="44"/>
      <c r="T95" s="44"/>
      <c r="U95" s="44"/>
      <c r="V95" s="44"/>
      <c r="W95" s="44"/>
      <c r="X95" s="44"/>
      <c r="Y95" s="44"/>
      <c r="Z95" s="44"/>
      <c r="AA95" s="44"/>
      <c r="AB95" s="44"/>
      <c r="AC95" s="44"/>
      <c r="AD95" s="44"/>
      <c r="AE95" s="44"/>
      <c r="AF95" s="44"/>
      <c r="AG95" s="44"/>
      <c r="AH95" s="42"/>
      <c r="AI95" s="42"/>
    </row>
    <row r="96" spans="1:35" ht="12.75" customHeight="1" x14ac:dyDescent="0.2">
      <c r="A96" s="42"/>
      <c r="B96" s="42"/>
      <c r="C96" s="42"/>
      <c r="D96" s="42"/>
      <c r="E96" s="42"/>
      <c r="F96" s="42"/>
      <c r="G96" s="44"/>
      <c r="H96" s="44"/>
      <c r="I96" s="41"/>
      <c r="J96" s="44"/>
      <c r="K96" s="41"/>
      <c r="L96" s="53"/>
      <c r="M96" s="41"/>
      <c r="N96" s="53"/>
      <c r="O96" s="44"/>
      <c r="P96" s="44"/>
      <c r="Q96" s="44"/>
      <c r="R96" s="44"/>
      <c r="S96" s="44"/>
      <c r="T96" s="44"/>
      <c r="U96" s="44"/>
      <c r="V96" s="44"/>
      <c r="W96" s="44"/>
      <c r="X96" s="44"/>
      <c r="Y96" s="44"/>
      <c r="Z96" s="44"/>
      <c r="AA96" s="44"/>
      <c r="AB96" s="44"/>
      <c r="AC96" s="44"/>
      <c r="AD96" s="44"/>
      <c r="AE96" s="44"/>
      <c r="AF96" s="44"/>
      <c r="AG96" s="44"/>
      <c r="AH96" s="42"/>
      <c r="AI96" s="42"/>
    </row>
    <row r="97" spans="1:35" ht="12.75" customHeight="1" x14ac:dyDescent="0.2">
      <c r="A97" s="42"/>
      <c r="B97" s="42"/>
      <c r="C97" s="42"/>
      <c r="D97" s="42"/>
      <c r="E97" s="42"/>
      <c r="F97" s="42"/>
      <c r="G97" s="44"/>
      <c r="H97" s="44"/>
      <c r="I97" s="41"/>
      <c r="J97" s="44"/>
      <c r="K97" s="41"/>
      <c r="L97" s="53"/>
      <c r="M97" s="41"/>
      <c r="N97" s="53"/>
      <c r="O97" s="44"/>
      <c r="P97" s="44"/>
      <c r="Q97" s="44"/>
      <c r="R97" s="44"/>
      <c r="S97" s="44"/>
      <c r="T97" s="44"/>
      <c r="U97" s="44"/>
      <c r="V97" s="44"/>
      <c r="W97" s="44"/>
      <c r="X97" s="44"/>
      <c r="Y97" s="44"/>
      <c r="Z97" s="44"/>
      <c r="AA97" s="44"/>
      <c r="AB97" s="44"/>
      <c r="AC97" s="44"/>
      <c r="AD97" s="44"/>
      <c r="AE97" s="44"/>
      <c r="AF97" s="44"/>
      <c r="AG97" s="44"/>
      <c r="AH97" s="42"/>
      <c r="AI97" s="42"/>
    </row>
    <row r="98" spans="1:35" ht="12.75" customHeight="1" x14ac:dyDescent="0.2">
      <c r="A98" s="42"/>
      <c r="B98" s="42"/>
      <c r="C98" s="42"/>
      <c r="D98" s="42"/>
      <c r="E98" s="42"/>
      <c r="F98" s="42"/>
      <c r="G98" s="44"/>
      <c r="H98" s="44"/>
      <c r="I98" s="41"/>
      <c r="J98" s="44"/>
      <c r="K98" s="41"/>
      <c r="L98" s="53"/>
      <c r="M98" s="41"/>
      <c r="N98" s="53"/>
      <c r="O98" s="44"/>
      <c r="P98" s="44"/>
      <c r="Q98" s="44"/>
      <c r="R98" s="44"/>
      <c r="S98" s="44"/>
      <c r="T98" s="44"/>
      <c r="U98" s="44"/>
      <c r="V98" s="44"/>
      <c r="W98" s="44"/>
      <c r="X98" s="44"/>
      <c r="Y98" s="44"/>
      <c r="Z98" s="44"/>
      <c r="AA98" s="44"/>
      <c r="AB98" s="44"/>
      <c r="AC98" s="44"/>
      <c r="AD98" s="44"/>
      <c r="AE98" s="44"/>
      <c r="AF98" s="44"/>
      <c r="AG98" s="44"/>
      <c r="AH98" s="42"/>
      <c r="AI98" s="42"/>
    </row>
    <row r="99" spans="1:35" ht="12.75" customHeight="1" x14ac:dyDescent="0.2">
      <c r="A99" s="42"/>
      <c r="B99" s="42"/>
      <c r="C99" s="42"/>
      <c r="D99" s="42"/>
      <c r="E99" s="42"/>
      <c r="F99" s="42"/>
      <c r="G99" s="44"/>
      <c r="H99" s="44"/>
      <c r="I99" s="41"/>
      <c r="J99" s="44"/>
      <c r="K99" s="41"/>
      <c r="L99" s="53"/>
      <c r="M99" s="41"/>
      <c r="N99" s="53"/>
      <c r="O99" s="44"/>
      <c r="P99" s="44"/>
      <c r="Q99" s="44"/>
      <c r="R99" s="44"/>
      <c r="S99" s="44"/>
      <c r="T99" s="44"/>
      <c r="U99" s="44"/>
      <c r="V99" s="44"/>
      <c r="W99" s="44"/>
      <c r="X99" s="44"/>
      <c r="Y99" s="44"/>
      <c r="Z99" s="44"/>
      <c r="AA99" s="44"/>
      <c r="AB99" s="44"/>
      <c r="AC99" s="44"/>
      <c r="AD99" s="44"/>
      <c r="AE99" s="44"/>
      <c r="AF99" s="44"/>
      <c r="AG99" s="44"/>
      <c r="AH99" s="42"/>
      <c r="AI99" s="42"/>
    </row>
    <row r="100" spans="1:35" ht="12.75" customHeight="1" x14ac:dyDescent="0.2">
      <c r="A100" s="42"/>
      <c r="B100" s="42"/>
      <c r="C100" s="42"/>
      <c r="D100" s="42"/>
      <c r="E100" s="42"/>
      <c r="F100" s="42"/>
      <c r="G100" s="44"/>
      <c r="H100" s="44"/>
      <c r="I100" s="41"/>
      <c r="J100" s="44"/>
      <c r="K100" s="41"/>
      <c r="L100" s="53"/>
      <c r="M100" s="41"/>
      <c r="N100" s="53"/>
      <c r="O100" s="44"/>
      <c r="P100" s="44"/>
      <c r="Q100" s="44"/>
      <c r="R100" s="44"/>
      <c r="S100" s="44"/>
      <c r="T100" s="44"/>
      <c r="U100" s="44"/>
      <c r="V100" s="44"/>
      <c r="W100" s="44"/>
      <c r="X100" s="44"/>
      <c r="Y100" s="44"/>
      <c r="Z100" s="44"/>
      <c r="AA100" s="44"/>
      <c r="AB100" s="44"/>
      <c r="AC100" s="44"/>
      <c r="AD100" s="44"/>
      <c r="AE100" s="44"/>
      <c r="AF100" s="44"/>
      <c r="AG100" s="44"/>
      <c r="AH100" s="42"/>
      <c r="AI100" s="42"/>
    </row>
    <row r="101" spans="1:35" ht="12.75" customHeight="1" x14ac:dyDescent="0.2">
      <c r="A101" s="42"/>
      <c r="B101" s="42"/>
      <c r="C101" s="42"/>
      <c r="D101" s="42"/>
      <c r="E101" s="42"/>
      <c r="F101" s="42"/>
      <c r="G101" s="44"/>
      <c r="H101" s="44"/>
      <c r="I101" s="41"/>
      <c r="J101" s="44"/>
      <c r="K101" s="41"/>
      <c r="L101" s="53"/>
      <c r="M101" s="41"/>
      <c r="N101" s="53"/>
      <c r="O101" s="44"/>
      <c r="P101" s="44"/>
      <c r="Q101" s="44"/>
      <c r="R101" s="44"/>
      <c r="S101" s="44"/>
      <c r="T101" s="44"/>
      <c r="U101" s="44"/>
      <c r="V101" s="44"/>
      <c r="W101" s="44"/>
      <c r="X101" s="44"/>
      <c r="Y101" s="44"/>
      <c r="Z101" s="44"/>
      <c r="AA101" s="44"/>
      <c r="AB101" s="44"/>
      <c r="AC101" s="44"/>
      <c r="AD101" s="44"/>
      <c r="AE101" s="44"/>
      <c r="AF101" s="44"/>
      <c r="AG101" s="44"/>
      <c r="AH101" s="42"/>
      <c r="AI101" s="42"/>
    </row>
    <row r="102" spans="1:35" ht="12.75" customHeight="1" x14ac:dyDescent="0.2">
      <c r="A102" s="42"/>
      <c r="B102" s="42"/>
      <c r="C102" s="42"/>
      <c r="D102" s="42"/>
      <c r="E102" s="42"/>
      <c r="F102" s="42"/>
      <c r="G102" s="44"/>
      <c r="H102" s="44"/>
      <c r="I102" s="41"/>
      <c r="J102" s="44"/>
      <c r="K102" s="41"/>
      <c r="L102" s="53"/>
      <c r="M102" s="41"/>
      <c r="N102" s="53"/>
      <c r="O102" s="44"/>
      <c r="P102" s="44"/>
      <c r="Q102" s="44"/>
      <c r="R102" s="44"/>
      <c r="S102" s="44"/>
      <c r="T102" s="44"/>
      <c r="U102" s="44"/>
      <c r="V102" s="44"/>
      <c r="W102" s="44"/>
      <c r="X102" s="44"/>
      <c r="Y102" s="44"/>
      <c r="Z102" s="44"/>
      <c r="AA102" s="44"/>
      <c r="AB102" s="44"/>
      <c r="AC102" s="44"/>
      <c r="AD102" s="44"/>
      <c r="AE102" s="44"/>
      <c r="AF102" s="44"/>
      <c r="AG102" s="44"/>
      <c r="AH102" s="42"/>
      <c r="AI102" s="42"/>
    </row>
    <row r="103" spans="1:35" ht="12.75" customHeight="1" x14ac:dyDescent="0.2">
      <c r="A103" s="42"/>
      <c r="B103" s="42"/>
      <c r="C103" s="42"/>
      <c r="D103" s="42"/>
      <c r="E103" s="42"/>
      <c r="F103" s="42"/>
      <c r="G103" s="44"/>
      <c r="H103" s="44"/>
      <c r="I103" s="41"/>
      <c r="J103" s="44"/>
      <c r="K103" s="41"/>
      <c r="L103" s="53"/>
      <c r="M103" s="41"/>
      <c r="N103" s="53"/>
      <c r="O103" s="44"/>
      <c r="P103" s="44"/>
      <c r="Q103" s="44"/>
      <c r="R103" s="44"/>
      <c r="S103" s="44"/>
      <c r="T103" s="44"/>
      <c r="U103" s="44"/>
      <c r="V103" s="44"/>
      <c r="W103" s="44"/>
      <c r="X103" s="44"/>
      <c r="Y103" s="44"/>
      <c r="Z103" s="44"/>
      <c r="AA103" s="44"/>
      <c r="AB103" s="44"/>
      <c r="AC103" s="44"/>
      <c r="AD103" s="44"/>
      <c r="AE103" s="44"/>
      <c r="AF103" s="44"/>
      <c r="AG103" s="44"/>
      <c r="AH103" s="42"/>
      <c r="AI103" s="42"/>
    </row>
    <row r="104" spans="1:35" ht="12.75" customHeight="1" x14ac:dyDescent="0.2">
      <c r="A104" s="42"/>
      <c r="B104" s="42"/>
      <c r="C104" s="42"/>
      <c r="D104" s="42"/>
      <c r="E104" s="42"/>
      <c r="F104" s="42"/>
      <c r="G104" s="44"/>
      <c r="H104" s="44"/>
      <c r="I104" s="41"/>
      <c r="J104" s="44"/>
      <c r="K104" s="41"/>
      <c r="L104" s="53"/>
      <c r="M104" s="41"/>
      <c r="N104" s="53"/>
      <c r="O104" s="44"/>
      <c r="P104" s="44"/>
      <c r="Q104" s="44"/>
      <c r="R104" s="44"/>
      <c r="S104" s="44"/>
      <c r="T104" s="44"/>
      <c r="U104" s="44"/>
      <c r="V104" s="44"/>
      <c r="W104" s="44"/>
      <c r="X104" s="44"/>
      <c r="Y104" s="44"/>
      <c r="Z104" s="44"/>
      <c r="AA104" s="44"/>
      <c r="AB104" s="44"/>
      <c r="AC104" s="44"/>
      <c r="AD104" s="44"/>
      <c r="AE104" s="44"/>
      <c r="AF104" s="44"/>
      <c r="AG104" s="44"/>
      <c r="AH104" s="42"/>
      <c r="AI104" s="42"/>
    </row>
    <row r="105" spans="1:35" ht="12.75" customHeight="1" x14ac:dyDescent="0.2">
      <c r="A105" s="42"/>
      <c r="B105" s="42"/>
      <c r="C105" s="42"/>
      <c r="D105" s="42"/>
      <c r="E105" s="42"/>
      <c r="F105" s="42"/>
      <c r="G105" s="44"/>
      <c r="H105" s="44"/>
      <c r="I105" s="41"/>
      <c r="J105" s="44"/>
      <c r="K105" s="41"/>
      <c r="L105" s="53"/>
      <c r="M105" s="41"/>
      <c r="N105" s="53"/>
      <c r="O105" s="44"/>
      <c r="P105" s="44"/>
      <c r="Q105" s="44"/>
      <c r="R105" s="44"/>
      <c r="S105" s="44"/>
      <c r="T105" s="44"/>
      <c r="U105" s="44"/>
      <c r="V105" s="44"/>
      <c r="W105" s="44"/>
      <c r="X105" s="44"/>
      <c r="Y105" s="44"/>
      <c r="Z105" s="44"/>
      <c r="AA105" s="44"/>
      <c r="AB105" s="44"/>
      <c r="AC105" s="44"/>
      <c r="AD105" s="44"/>
      <c r="AE105" s="44"/>
      <c r="AF105" s="44"/>
      <c r="AG105" s="44"/>
      <c r="AH105" s="42"/>
      <c r="AI105" s="42"/>
    </row>
    <row r="106" spans="1:35" ht="12.75" customHeight="1" x14ac:dyDescent="0.2">
      <c r="A106" s="42"/>
      <c r="B106" s="42"/>
      <c r="C106" s="42"/>
      <c r="D106" s="42"/>
      <c r="E106" s="42"/>
      <c r="F106" s="42"/>
      <c r="G106" s="44"/>
      <c r="H106" s="44"/>
      <c r="I106" s="41"/>
      <c r="J106" s="44"/>
      <c r="K106" s="41"/>
      <c r="L106" s="53"/>
      <c r="M106" s="41"/>
      <c r="N106" s="53"/>
      <c r="O106" s="44"/>
      <c r="P106" s="44"/>
      <c r="Q106" s="44"/>
      <c r="R106" s="44"/>
      <c r="S106" s="44"/>
      <c r="T106" s="44"/>
      <c r="U106" s="44"/>
      <c r="V106" s="44"/>
      <c r="W106" s="44"/>
      <c r="X106" s="44"/>
      <c r="Y106" s="44"/>
      <c r="Z106" s="44"/>
      <c r="AA106" s="44"/>
      <c r="AB106" s="44" t="s">
        <v>2655</v>
      </c>
      <c r="AC106" s="44"/>
      <c r="AD106" s="44"/>
      <c r="AE106" s="44"/>
      <c r="AF106" s="44"/>
      <c r="AG106" s="44"/>
      <c r="AH106" s="42"/>
      <c r="AI106" s="42"/>
    </row>
    <row r="107" spans="1:35" ht="12.75" customHeight="1" x14ac:dyDescent="0.2">
      <c r="A107" s="42"/>
      <c r="B107" s="42"/>
      <c r="C107" s="42"/>
      <c r="D107" s="42"/>
      <c r="E107" s="42"/>
      <c r="F107" s="42"/>
      <c r="G107" s="44"/>
      <c r="H107" s="44"/>
      <c r="I107" s="41"/>
      <c r="J107" s="44"/>
      <c r="K107" s="41"/>
      <c r="L107" s="53"/>
      <c r="M107" s="41"/>
      <c r="N107" s="53"/>
      <c r="O107" s="44"/>
      <c r="P107" s="44"/>
      <c r="Q107" s="44"/>
      <c r="R107" s="44"/>
      <c r="S107" s="44"/>
      <c r="T107" s="44"/>
      <c r="U107" s="44"/>
      <c r="V107" s="44"/>
      <c r="W107" s="44"/>
      <c r="X107" s="44"/>
      <c r="Y107" s="44"/>
      <c r="Z107" s="44"/>
      <c r="AA107" s="44"/>
      <c r="AB107" s="44"/>
      <c r="AC107" s="44"/>
      <c r="AD107" s="44"/>
      <c r="AE107" s="44"/>
      <c r="AF107" s="44"/>
      <c r="AG107" s="44"/>
      <c r="AH107" s="42"/>
      <c r="AI107" s="42"/>
    </row>
    <row r="108" spans="1:35" ht="12.75" customHeight="1" x14ac:dyDescent="0.2">
      <c r="A108" s="42"/>
      <c r="B108" s="42"/>
      <c r="C108" s="42"/>
      <c r="D108" s="42"/>
      <c r="E108" s="42"/>
      <c r="F108" s="42"/>
      <c r="G108" s="44"/>
      <c r="H108" s="44"/>
      <c r="I108" s="41"/>
      <c r="J108" s="44"/>
      <c r="K108" s="41"/>
      <c r="L108" s="53"/>
      <c r="M108" s="41"/>
      <c r="N108" s="53"/>
      <c r="O108" s="44"/>
      <c r="P108" s="44"/>
      <c r="Q108" s="44"/>
      <c r="R108" s="44"/>
      <c r="S108" s="44"/>
      <c r="T108" s="44"/>
      <c r="U108" s="44"/>
      <c r="V108" s="44"/>
      <c r="W108" s="44"/>
      <c r="X108" s="44"/>
      <c r="Y108" s="44"/>
      <c r="Z108" s="44"/>
      <c r="AA108" s="44"/>
      <c r="AB108" s="44"/>
      <c r="AC108" s="44"/>
      <c r="AD108" s="44"/>
      <c r="AE108" s="44"/>
      <c r="AF108" s="44"/>
      <c r="AG108" s="44"/>
      <c r="AH108" s="42"/>
      <c r="AI108" s="42"/>
    </row>
    <row r="109" spans="1:35" ht="12.75" customHeight="1" x14ac:dyDescent="0.2">
      <c r="A109" s="42"/>
      <c r="B109" s="42"/>
      <c r="C109" s="42"/>
      <c r="D109" s="42"/>
      <c r="E109" s="42"/>
      <c r="F109" s="42"/>
      <c r="G109" s="44"/>
      <c r="H109" s="44"/>
      <c r="I109" s="41"/>
      <c r="J109" s="44"/>
      <c r="K109" s="41"/>
      <c r="L109" s="53"/>
      <c r="M109" s="41"/>
      <c r="N109" s="53"/>
      <c r="O109" s="44"/>
      <c r="P109" s="44"/>
      <c r="Q109" s="44"/>
      <c r="R109" s="44"/>
      <c r="S109" s="44"/>
      <c r="T109" s="44"/>
      <c r="U109" s="44"/>
      <c r="V109" s="44"/>
      <c r="W109" s="44"/>
      <c r="X109" s="44"/>
      <c r="Y109" s="44"/>
      <c r="Z109" s="44"/>
      <c r="AA109" s="44"/>
      <c r="AB109" s="44"/>
      <c r="AC109" s="44"/>
      <c r="AD109" s="44"/>
      <c r="AE109" s="44"/>
      <c r="AF109" s="44"/>
      <c r="AG109" s="44"/>
      <c r="AH109" s="42"/>
      <c r="AI109" s="42"/>
    </row>
    <row r="110" spans="1:35" ht="12.75" customHeight="1" x14ac:dyDescent="0.2">
      <c r="A110" s="42"/>
      <c r="B110" s="42"/>
      <c r="C110" s="42"/>
      <c r="D110" s="42"/>
      <c r="E110" s="42"/>
      <c r="F110" s="42"/>
      <c r="G110" s="44"/>
      <c r="H110" s="44"/>
      <c r="I110" s="41"/>
      <c r="J110" s="44"/>
      <c r="K110" s="41"/>
      <c r="L110" s="53"/>
      <c r="M110" s="41"/>
      <c r="N110" s="53"/>
      <c r="O110" s="44"/>
      <c r="P110" s="44"/>
      <c r="Q110" s="44"/>
      <c r="R110" s="44"/>
      <c r="S110" s="44"/>
      <c r="T110" s="44"/>
      <c r="U110" s="44"/>
      <c r="V110" s="44"/>
      <c r="W110" s="44"/>
      <c r="X110" s="44"/>
      <c r="Y110" s="44"/>
      <c r="Z110" s="44"/>
      <c r="AA110" s="44"/>
      <c r="AB110" s="44"/>
      <c r="AC110" s="44"/>
      <c r="AD110" s="44"/>
      <c r="AE110" s="44"/>
      <c r="AF110" s="44"/>
      <c r="AG110" s="44"/>
      <c r="AH110" s="42"/>
      <c r="AI110" s="42"/>
    </row>
    <row r="111" spans="1:35" ht="12.75" customHeight="1" x14ac:dyDescent="0.2">
      <c r="A111" s="42"/>
      <c r="B111" s="42"/>
      <c r="C111" s="42"/>
      <c r="D111" s="42"/>
      <c r="E111" s="42"/>
      <c r="F111" s="42"/>
      <c r="G111" s="44"/>
      <c r="H111" s="44"/>
      <c r="I111" s="41"/>
      <c r="J111" s="44"/>
      <c r="K111" s="41"/>
      <c r="L111" s="53"/>
      <c r="M111" s="41"/>
      <c r="N111" s="53"/>
      <c r="O111" s="44"/>
      <c r="P111" s="44"/>
      <c r="Q111" s="44"/>
      <c r="R111" s="44"/>
      <c r="S111" s="44"/>
      <c r="T111" s="44"/>
      <c r="U111" s="44"/>
      <c r="V111" s="44"/>
      <c r="W111" s="44"/>
      <c r="X111" s="44"/>
      <c r="Y111" s="44"/>
      <c r="Z111" s="44"/>
      <c r="AA111" s="44"/>
      <c r="AB111" s="44"/>
      <c r="AC111" s="44"/>
      <c r="AD111" s="44"/>
      <c r="AE111" s="44"/>
      <c r="AF111" s="44"/>
      <c r="AG111" s="44"/>
      <c r="AH111" s="42"/>
      <c r="AI111" s="42"/>
    </row>
    <row r="112" spans="1:35" ht="12.75" customHeight="1" x14ac:dyDescent="0.2">
      <c r="A112" s="42"/>
      <c r="B112" s="42"/>
      <c r="C112" s="42"/>
      <c r="D112" s="42"/>
      <c r="E112" s="42"/>
      <c r="F112" s="42"/>
      <c r="G112" s="44"/>
      <c r="H112" s="44"/>
      <c r="I112" s="41"/>
      <c r="J112" s="44"/>
      <c r="K112" s="41"/>
      <c r="L112" s="53"/>
      <c r="M112" s="41"/>
      <c r="N112" s="53"/>
      <c r="O112" s="44"/>
      <c r="P112" s="44"/>
      <c r="Q112" s="44"/>
      <c r="R112" s="44"/>
      <c r="S112" s="44"/>
      <c r="T112" s="44"/>
      <c r="U112" s="44"/>
      <c r="V112" s="44"/>
      <c r="W112" s="44"/>
      <c r="X112" s="44"/>
      <c r="Y112" s="44"/>
      <c r="Z112" s="44"/>
      <c r="AA112" s="44"/>
      <c r="AB112" s="44"/>
      <c r="AC112" s="44"/>
      <c r="AD112" s="44"/>
      <c r="AE112" s="44"/>
      <c r="AF112" s="44"/>
      <c r="AG112" s="44"/>
      <c r="AH112" s="42"/>
      <c r="AI112" s="42"/>
    </row>
    <row r="113" spans="1:35" ht="12.75" customHeight="1" x14ac:dyDescent="0.2">
      <c r="A113" s="42"/>
      <c r="B113" s="42"/>
      <c r="C113" s="42"/>
      <c r="D113" s="42"/>
      <c r="E113" s="42"/>
      <c r="F113" s="42"/>
      <c r="G113" s="44"/>
      <c r="H113" s="44"/>
      <c r="I113" s="41"/>
      <c r="J113" s="44"/>
      <c r="K113" s="41"/>
      <c r="L113" s="53"/>
      <c r="M113" s="41"/>
      <c r="N113" s="53"/>
      <c r="O113" s="44"/>
      <c r="P113" s="44"/>
      <c r="Q113" s="44"/>
      <c r="R113" s="44"/>
      <c r="S113" s="44"/>
      <c r="T113" s="44"/>
      <c r="U113" s="44"/>
      <c r="V113" s="44"/>
      <c r="W113" s="44"/>
      <c r="X113" s="44"/>
      <c r="Y113" s="44"/>
      <c r="Z113" s="44"/>
      <c r="AA113" s="44"/>
      <c r="AB113" s="44"/>
      <c r="AC113" s="44"/>
      <c r="AD113" s="44"/>
      <c r="AE113" s="44"/>
      <c r="AF113" s="44"/>
      <c r="AG113" s="44"/>
      <c r="AH113" s="42"/>
      <c r="AI113" s="42"/>
    </row>
    <row r="114" spans="1:35" ht="12.75" customHeight="1" x14ac:dyDescent="0.2">
      <c r="A114" s="42"/>
      <c r="B114" s="42"/>
      <c r="C114" s="42"/>
      <c r="D114" s="42"/>
      <c r="E114" s="42"/>
      <c r="F114" s="42"/>
      <c r="G114" s="44"/>
      <c r="H114" s="44"/>
      <c r="I114" s="41"/>
      <c r="J114" s="44"/>
      <c r="K114" s="41"/>
      <c r="L114" s="53"/>
      <c r="M114" s="41"/>
      <c r="N114" s="53"/>
      <c r="O114" s="44"/>
      <c r="P114" s="44"/>
      <c r="Q114" s="44"/>
      <c r="R114" s="44"/>
      <c r="S114" s="44"/>
      <c r="T114" s="44"/>
      <c r="U114" s="44"/>
      <c r="V114" s="44"/>
      <c r="W114" s="44"/>
      <c r="X114" s="44"/>
      <c r="Y114" s="44"/>
      <c r="Z114" s="44"/>
      <c r="AA114" s="44"/>
      <c r="AB114" s="44"/>
      <c r="AC114" s="44"/>
      <c r="AD114" s="44"/>
      <c r="AE114" s="44"/>
      <c r="AF114" s="44"/>
      <c r="AG114" s="44"/>
      <c r="AH114" s="42"/>
      <c r="AI114" s="42"/>
    </row>
    <row r="115" spans="1:35" ht="12.75" customHeight="1" x14ac:dyDescent="0.2">
      <c r="A115" s="42"/>
      <c r="B115" s="42"/>
      <c r="C115" s="42"/>
      <c r="D115" s="42"/>
      <c r="E115" s="42"/>
      <c r="F115" s="42"/>
      <c r="G115" s="44"/>
      <c r="H115" s="44"/>
      <c r="I115" s="41"/>
      <c r="J115" s="44"/>
      <c r="K115" s="41"/>
      <c r="L115" s="53"/>
      <c r="M115" s="41"/>
      <c r="N115" s="53"/>
      <c r="O115" s="44"/>
      <c r="P115" s="44"/>
      <c r="Q115" s="44"/>
      <c r="R115" s="44"/>
      <c r="S115" s="44"/>
      <c r="T115" s="44"/>
      <c r="U115" s="44"/>
      <c r="V115" s="44"/>
      <c r="W115" s="44"/>
      <c r="X115" s="44"/>
      <c r="Y115" s="44"/>
      <c r="Z115" s="44"/>
      <c r="AA115" s="44"/>
      <c r="AB115" s="44"/>
      <c r="AC115" s="44"/>
      <c r="AD115" s="44"/>
      <c r="AE115" s="44"/>
      <c r="AF115" s="44"/>
      <c r="AG115" s="44"/>
      <c r="AH115" s="42"/>
      <c r="AI115" s="42"/>
    </row>
    <row r="116" spans="1:35" ht="12.75" customHeight="1" x14ac:dyDescent="0.2">
      <c r="A116" s="42"/>
      <c r="B116" s="42"/>
      <c r="C116" s="42"/>
      <c r="D116" s="42"/>
      <c r="E116" s="42"/>
      <c r="F116" s="42"/>
      <c r="G116" s="44"/>
      <c r="H116" s="44"/>
      <c r="I116" s="41"/>
      <c r="J116" s="44"/>
      <c r="K116" s="41"/>
      <c r="L116" s="53"/>
      <c r="M116" s="41"/>
      <c r="N116" s="53"/>
      <c r="O116" s="44"/>
      <c r="P116" s="44"/>
      <c r="Q116" s="44"/>
      <c r="R116" s="44"/>
      <c r="S116" s="44"/>
      <c r="T116" s="44"/>
      <c r="U116" s="44"/>
      <c r="V116" s="44"/>
      <c r="W116" s="44"/>
      <c r="X116" s="44"/>
      <c r="Y116" s="44"/>
      <c r="Z116" s="44"/>
      <c r="AA116" s="44"/>
      <c r="AB116" s="44"/>
      <c r="AC116" s="44"/>
      <c r="AD116" s="44"/>
      <c r="AE116" s="44"/>
      <c r="AF116" s="44"/>
      <c r="AG116" s="44"/>
      <c r="AH116" s="42"/>
      <c r="AI116" s="42"/>
    </row>
    <row r="117" spans="1:35" ht="12.75" customHeight="1" x14ac:dyDescent="0.2">
      <c r="A117" s="42"/>
      <c r="B117" s="42"/>
      <c r="C117" s="42"/>
      <c r="D117" s="42"/>
      <c r="E117" s="42"/>
      <c r="F117" s="42"/>
      <c r="G117" s="44"/>
      <c r="H117" s="44"/>
      <c r="I117" s="41"/>
      <c r="J117" s="44"/>
      <c r="K117" s="41"/>
      <c r="L117" s="53"/>
      <c r="M117" s="41"/>
      <c r="N117" s="53"/>
      <c r="O117" s="44"/>
      <c r="P117" s="44"/>
      <c r="Q117" s="44"/>
      <c r="R117" s="44"/>
      <c r="S117" s="44"/>
      <c r="T117" s="44"/>
      <c r="U117" s="44"/>
      <c r="V117" s="44"/>
      <c r="W117" s="44"/>
      <c r="X117" s="44"/>
      <c r="Y117" s="44"/>
      <c r="Z117" s="44"/>
      <c r="AA117" s="44"/>
      <c r="AB117" s="44"/>
      <c r="AC117" s="44"/>
      <c r="AD117" s="44"/>
      <c r="AE117" s="44"/>
      <c r="AF117" s="44"/>
      <c r="AG117" s="44"/>
      <c r="AH117" s="42"/>
      <c r="AI117" s="42"/>
    </row>
    <row r="118" spans="1:35" ht="12.75" customHeight="1" x14ac:dyDescent="0.2">
      <c r="A118" s="42"/>
      <c r="B118" s="42"/>
      <c r="C118" s="42"/>
      <c r="D118" s="42"/>
      <c r="E118" s="42"/>
      <c r="F118" s="42"/>
      <c r="G118" s="44"/>
      <c r="H118" s="44"/>
      <c r="I118" s="41"/>
      <c r="J118" s="44"/>
      <c r="K118" s="41"/>
      <c r="L118" s="53"/>
      <c r="M118" s="41"/>
      <c r="N118" s="53"/>
      <c r="O118" s="44"/>
      <c r="P118" s="44"/>
      <c r="Q118" s="44"/>
      <c r="R118" s="44"/>
      <c r="S118" s="44"/>
      <c r="T118" s="44"/>
      <c r="U118" s="44"/>
      <c r="V118" s="44"/>
      <c r="W118" s="44"/>
      <c r="X118" s="44"/>
      <c r="Y118" s="44"/>
      <c r="Z118" s="44"/>
      <c r="AA118" s="44"/>
      <c r="AB118" s="44"/>
      <c r="AC118" s="44"/>
      <c r="AD118" s="44"/>
      <c r="AE118" s="44"/>
      <c r="AF118" s="44"/>
      <c r="AG118" s="44"/>
      <c r="AH118" s="42"/>
      <c r="AI118" s="42"/>
    </row>
    <row r="119" spans="1:35" ht="12.75" customHeight="1" x14ac:dyDescent="0.2">
      <c r="A119" s="42"/>
      <c r="B119" s="42"/>
      <c r="C119" s="42"/>
      <c r="D119" s="42"/>
      <c r="E119" s="42"/>
      <c r="F119" s="42"/>
      <c r="G119" s="44"/>
      <c r="H119" s="44"/>
      <c r="I119" s="41"/>
      <c r="J119" s="44"/>
      <c r="K119" s="41"/>
      <c r="L119" s="53"/>
      <c r="M119" s="41"/>
      <c r="N119" s="53"/>
      <c r="O119" s="44"/>
      <c r="P119" s="44"/>
      <c r="Q119" s="44"/>
      <c r="R119" s="44"/>
      <c r="S119" s="44"/>
      <c r="T119" s="44"/>
      <c r="U119" s="44"/>
      <c r="V119" s="44"/>
      <c r="W119" s="44"/>
      <c r="X119" s="44"/>
      <c r="Y119" s="44"/>
      <c r="Z119" s="44"/>
      <c r="AA119" s="44"/>
      <c r="AB119" s="44"/>
      <c r="AC119" s="44"/>
      <c r="AD119" s="44"/>
      <c r="AE119" s="44"/>
      <c r="AF119" s="44"/>
      <c r="AG119" s="44"/>
      <c r="AH119" s="42"/>
      <c r="AI119" s="42"/>
    </row>
    <row r="120" spans="1:35" ht="12.75" customHeight="1" x14ac:dyDescent="0.2">
      <c r="A120" s="42"/>
      <c r="B120" s="42"/>
      <c r="C120" s="42"/>
      <c r="D120" s="42"/>
      <c r="E120" s="42"/>
      <c r="F120" s="42"/>
      <c r="G120" s="44"/>
      <c r="H120" s="44"/>
      <c r="I120" s="41"/>
      <c r="J120" s="44"/>
      <c r="K120" s="41"/>
      <c r="L120" s="53"/>
      <c r="M120" s="41"/>
      <c r="N120" s="53"/>
      <c r="O120" s="44"/>
      <c r="P120" s="44"/>
      <c r="Q120" s="44"/>
      <c r="R120" s="44"/>
      <c r="S120" s="44"/>
      <c r="T120" s="44"/>
      <c r="U120" s="44"/>
      <c r="V120" s="44"/>
      <c r="W120" s="44"/>
      <c r="X120" s="44"/>
      <c r="Y120" s="44"/>
      <c r="Z120" s="44"/>
      <c r="AA120" s="44"/>
      <c r="AB120" s="44"/>
      <c r="AC120" s="44"/>
      <c r="AD120" s="44"/>
      <c r="AE120" s="44"/>
      <c r="AF120" s="44"/>
      <c r="AG120" s="44"/>
      <c r="AH120" s="42"/>
      <c r="AI120" s="42"/>
    </row>
    <row r="121" spans="1:35" ht="12.75" customHeight="1" x14ac:dyDescent="0.2">
      <c r="A121" s="42"/>
      <c r="B121" s="42"/>
      <c r="C121" s="42"/>
      <c r="D121" s="42"/>
      <c r="E121" s="42"/>
      <c r="F121" s="42"/>
      <c r="G121" s="44"/>
      <c r="H121" s="44"/>
      <c r="I121" s="41"/>
      <c r="J121" s="44"/>
      <c r="K121" s="41"/>
      <c r="L121" s="53"/>
      <c r="M121" s="41"/>
      <c r="N121" s="53"/>
      <c r="O121" s="44"/>
      <c r="P121" s="44"/>
      <c r="Q121" s="44"/>
      <c r="R121" s="44"/>
      <c r="S121" s="44"/>
      <c r="T121" s="44"/>
      <c r="U121" s="44"/>
      <c r="V121" s="44"/>
      <c r="W121" s="44"/>
      <c r="X121" s="44"/>
      <c r="Y121" s="44"/>
      <c r="Z121" s="44"/>
      <c r="AA121" s="44"/>
      <c r="AB121" s="44"/>
      <c r="AC121" s="44"/>
      <c r="AD121" s="44"/>
      <c r="AE121" s="44"/>
      <c r="AF121" s="44"/>
      <c r="AG121" s="44"/>
      <c r="AH121" s="42"/>
      <c r="AI121" s="42"/>
    </row>
    <row r="122" spans="1:35" ht="12.75" customHeight="1" x14ac:dyDescent="0.2">
      <c r="A122" s="42"/>
      <c r="B122" s="42"/>
      <c r="C122" s="42"/>
      <c r="D122" s="42"/>
      <c r="E122" s="42"/>
      <c r="F122" s="42"/>
      <c r="G122" s="44"/>
      <c r="H122" s="44"/>
      <c r="I122" s="41"/>
      <c r="J122" s="44"/>
      <c r="K122" s="41"/>
      <c r="L122" s="53"/>
      <c r="M122" s="41"/>
      <c r="N122" s="53"/>
      <c r="O122" s="44"/>
      <c r="P122" s="44"/>
      <c r="Q122" s="44"/>
      <c r="R122" s="44"/>
      <c r="S122" s="44"/>
      <c r="T122" s="44"/>
      <c r="U122" s="44"/>
      <c r="V122" s="44"/>
      <c r="W122" s="44"/>
      <c r="X122" s="44"/>
      <c r="Y122" s="44"/>
      <c r="Z122" s="44"/>
      <c r="AA122" s="44"/>
      <c r="AB122" s="44"/>
      <c r="AC122" s="44"/>
      <c r="AD122" s="44"/>
      <c r="AE122" s="44"/>
      <c r="AF122" s="44"/>
      <c r="AG122" s="44"/>
      <c r="AH122" s="42"/>
      <c r="AI122" s="42"/>
    </row>
    <row r="123" spans="1:35" ht="12.75" customHeight="1" x14ac:dyDescent="0.2">
      <c r="A123" s="42"/>
      <c r="B123" s="42"/>
      <c r="C123" s="42"/>
      <c r="D123" s="42"/>
      <c r="E123" s="42"/>
      <c r="F123" s="42"/>
      <c r="G123" s="44"/>
      <c r="H123" s="44"/>
      <c r="I123" s="41"/>
      <c r="J123" s="44"/>
      <c r="K123" s="41"/>
      <c r="L123" s="53"/>
      <c r="M123" s="41"/>
      <c r="N123" s="53"/>
      <c r="O123" s="44"/>
      <c r="P123" s="44"/>
      <c r="Q123" s="44"/>
      <c r="R123" s="44"/>
      <c r="S123" s="44"/>
      <c r="T123" s="44"/>
      <c r="U123" s="44"/>
      <c r="V123" s="44"/>
      <c r="W123" s="44"/>
      <c r="X123" s="44"/>
      <c r="Y123" s="44"/>
      <c r="Z123" s="44"/>
      <c r="AA123" s="44"/>
      <c r="AB123" s="44"/>
      <c r="AC123" s="44"/>
      <c r="AD123" s="44"/>
      <c r="AE123" s="44"/>
      <c r="AF123" s="44"/>
      <c r="AG123" s="44"/>
      <c r="AH123" s="42"/>
      <c r="AI123" s="42"/>
    </row>
    <row r="124" spans="1:35" ht="12.75" customHeight="1" x14ac:dyDescent="0.2">
      <c r="A124" s="42"/>
      <c r="B124" s="42"/>
      <c r="C124" s="42"/>
      <c r="D124" s="42"/>
      <c r="E124" s="42"/>
      <c r="F124" s="42"/>
      <c r="G124" s="44"/>
      <c r="H124" s="44"/>
      <c r="I124" s="41"/>
      <c r="J124" s="44"/>
      <c r="K124" s="41"/>
      <c r="L124" s="53"/>
      <c r="M124" s="41"/>
      <c r="N124" s="53"/>
      <c r="O124" s="44"/>
      <c r="P124" s="44"/>
      <c r="Q124" s="44"/>
      <c r="R124" s="44"/>
      <c r="S124" s="44"/>
      <c r="T124" s="44"/>
      <c r="U124" s="44"/>
      <c r="V124" s="44"/>
      <c r="W124" s="44"/>
      <c r="X124" s="44"/>
      <c r="Y124" s="44"/>
      <c r="Z124" s="44"/>
      <c r="AA124" s="44"/>
      <c r="AB124" s="44"/>
      <c r="AC124" s="44"/>
      <c r="AD124" s="44"/>
      <c r="AE124" s="44"/>
      <c r="AF124" s="44"/>
      <c r="AG124" s="44"/>
      <c r="AH124" s="42"/>
      <c r="AI124" s="42"/>
    </row>
    <row r="125" spans="1:35" ht="12.75" customHeight="1" x14ac:dyDescent="0.2">
      <c r="A125" s="42"/>
      <c r="B125" s="42"/>
      <c r="C125" s="42"/>
      <c r="D125" s="42"/>
      <c r="E125" s="42"/>
      <c r="F125" s="42"/>
      <c r="G125" s="44"/>
      <c r="H125" s="44"/>
      <c r="I125" s="41"/>
      <c r="J125" s="44"/>
      <c r="K125" s="41"/>
      <c r="L125" s="53"/>
      <c r="M125" s="41"/>
      <c r="N125" s="53"/>
      <c r="O125" s="44"/>
      <c r="P125" s="44"/>
      <c r="Q125" s="44"/>
      <c r="R125" s="44"/>
      <c r="S125" s="44"/>
      <c r="T125" s="44"/>
      <c r="U125" s="44"/>
      <c r="V125" s="44"/>
      <c r="W125" s="44"/>
      <c r="X125" s="44"/>
      <c r="Y125" s="44"/>
      <c r="Z125" s="44"/>
      <c r="AA125" s="44"/>
      <c r="AB125" s="44"/>
      <c r="AC125" s="44"/>
      <c r="AD125" s="44"/>
      <c r="AE125" s="44"/>
      <c r="AF125" s="44"/>
      <c r="AG125" s="44"/>
      <c r="AH125" s="42"/>
      <c r="AI125" s="42"/>
    </row>
    <row r="126" spans="1:35" ht="12.75" customHeight="1" x14ac:dyDescent="0.2">
      <c r="A126" s="42"/>
      <c r="B126" s="42"/>
      <c r="C126" s="42"/>
      <c r="D126" s="42"/>
      <c r="E126" s="42"/>
      <c r="F126" s="42"/>
      <c r="G126" s="44"/>
      <c r="H126" s="44"/>
      <c r="I126" s="41"/>
      <c r="J126" s="44"/>
      <c r="K126" s="41"/>
      <c r="L126" s="53"/>
      <c r="M126" s="41"/>
      <c r="N126" s="53"/>
      <c r="O126" s="44"/>
      <c r="P126" s="44"/>
      <c r="Q126" s="44"/>
      <c r="R126" s="44"/>
      <c r="S126" s="44"/>
      <c r="T126" s="44"/>
      <c r="U126" s="44"/>
      <c r="V126" s="44"/>
      <c r="W126" s="44"/>
      <c r="X126" s="44"/>
      <c r="Y126" s="44"/>
      <c r="Z126" s="44"/>
      <c r="AA126" s="44"/>
      <c r="AB126" s="44"/>
      <c r="AC126" s="44"/>
      <c r="AD126" s="44"/>
      <c r="AE126" s="44"/>
      <c r="AF126" s="44"/>
      <c r="AG126" s="44"/>
      <c r="AH126" s="42"/>
      <c r="AI126" s="42"/>
    </row>
    <row r="127" spans="1:35" ht="12.75" customHeight="1" x14ac:dyDescent="0.2">
      <c r="A127" s="42"/>
      <c r="B127" s="42"/>
      <c r="C127" s="42"/>
      <c r="D127" s="42"/>
      <c r="E127" s="42"/>
      <c r="F127" s="42"/>
      <c r="G127" s="44"/>
      <c r="H127" s="44"/>
      <c r="I127" s="41"/>
      <c r="J127" s="44"/>
      <c r="K127" s="41"/>
      <c r="L127" s="53"/>
      <c r="M127" s="41"/>
      <c r="N127" s="53"/>
      <c r="O127" s="44"/>
      <c r="P127" s="44"/>
      <c r="Q127" s="44"/>
      <c r="R127" s="44"/>
      <c r="S127" s="44"/>
      <c r="T127" s="44"/>
      <c r="U127" s="44"/>
      <c r="V127" s="44"/>
      <c r="W127" s="44"/>
      <c r="X127" s="44"/>
      <c r="Y127" s="44"/>
      <c r="Z127" s="44"/>
      <c r="AA127" s="44"/>
      <c r="AB127" s="44"/>
      <c r="AC127" s="44"/>
      <c r="AD127" s="44"/>
      <c r="AE127" s="44"/>
      <c r="AF127" s="44"/>
      <c r="AG127" s="44"/>
      <c r="AH127" s="42"/>
      <c r="AI127" s="42"/>
    </row>
    <row r="128" spans="1:35" ht="12.75" customHeight="1" x14ac:dyDescent="0.2">
      <c r="A128" s="42"/>
      <c r="B128" s="42"/>
      <c r="C128" s="42"/>
      <c r="D128" s="42"/>
      <c r="E128" s="42"/>
      <c r="F128" s="42"/>
      <c r="G128" s="44"/>
      <c r="H128" s="44"/>
      <c r="I128" s="41"/>
      <c r="J128" s="44"/>
      <c r="K128" s="41"/>
      <c r="L128" s="53"/>
      <c r="M128" s="41"/>
      <c r="N128" s="53"/>
      <c r="O128" s="44"/>
      <c r="P128" s="44"/>
      <c r="Q128" s="44"/>
      <c r="R128" s="44"/>
      <c r="S128" s="44"/>
      <c r="T128" s="44"/>
      <c r="U128" s="44"/>
      <c r="V128" s="44"/>
      <c r="W128" s="44"/>
      <c r="X128" s="44"/>
      <c r="Y128" s="44"/>
      <c r="Z128" s="44"/>
      <c r="AA128" s="44"/>
      <c r="AB128" s="44"/>
      <c r="AC128" s="44"/>
      <c r="AD128" s="44"/>
      <c r="AE128" s="44"/>
      <c r="AF128" s="44"/>
      <c r="AG128" s="44"/>
      <c r="AH128" s="42"/>
      <c r="AI128" s="42"/>
    </row>
    <row r="129" spans="1:35" ht="12.75" customHeight="1" x14ac:dyDescent="0.2">
      <c r="A129" s="42"/>
      <c r="B129" s="42"/>
      <c r="C129" s="42"/>
      <c r="D129" s="42"/>
      <c r="E129" s="42"/>
      <c r="F129" s="42"/>
      <c r="G129" s="44"/>
      <c r="H129" s="44"/>
      <c r="I129" s="41"/>
      <c r="J129" s="44"/>
      <c r="K129" s="41"/>
      <c r="L129" s="53"/>
      <c r="M129" s="41"/>
      <c r="N129" s="53"/>
      <c r="O129" s="44"/>
      <c r="P129" s="44"/>
      <c r="Q129" s="44"/>
      <c r="R129" s="44"/>
      <c r="S129" s="44"/>
      <c r="T129" s="44"/>
      <c r="U129" s="44"/>
      <c r="V129" s="44"/>
      <c r="W129" s="44"/>
      <c r="X129" s="44"/>
      <c r="Y129" s="44"/>
      <c r="Z129" s="44"/>
      <c r="AA129" s="44"/>
      <c r="AB129" s="44"/>
      <c r="AC129" s="44"/>
      <c r="AD129" s="44"/>
      <c r="AE129" s="44"/>
      <c r="AF129" s="44"/>
      <c r="AG129" s="44"/>
      <c r="AH129" s="42"/>
      <c r="AI129" s="42"/>
    </row>
    <row r="130" spans="1:35" ht="12.75" customHeight="1" x14ac:dyDescent="0.2">
      <c r="A130" s="42"/>
      <c r="B130" s="42"/>
      <c r="C130" s="42"/>
      <c r="D130" s="42"/>
      <c r="E130" s="42"/>
      <c r="F130" s="42"/>
      <c r="G130" s="44"/>
      <c r="H130" s="44"/>
      <c r="I130" s="41"/>
      <c r="J130" s="44"/>
      <c r="K130" s="41"/>
      <c r="L130" s="53"/>
      <c r="M130" s="41"/>
      <c r="N130" s="53"/>
      <c r="O130" s="44"/>
      <c r="P130" s="44"/>
      <c r="Q130" s="44"/>
      <c r="R130" s="44"/>
      <c r="S130" s="44"/>
      <c r="T130" s="44"/>
      <c r="U130" s="44"/>
      <c r="V130" s="44"/>
      <c r="W130" s="44"/>
      <c r="X130" s="44"/>
      <c r="Y130" s="44"/>
      <c r="Z130" s="44"/>
      <c r="AA130" s="44"/>
      <c r="AB130" s="44"/>
      <c r="AC130" s="44"/>
      <c r="AD130" s="44"/>
      <c r="AE130" s="44"/>
      <c r="AF130" s="44"/>
      <c r="AG130" s="44"/>
      <c r="AH130" s="42"/>
      <c r="AI130" s="42"/>
    </row>
    <row r="131" spans="1:35" ht="12.75" customHeight="1" x14ac:dyDescent="0.2">
      <c r="A131" s="42"/>
      <c r="B131" s="42"/>
      <c r="C131" s="42"/>
      <c r="D131" s="42"/>
      <c r="E131" s="42"/>
      <c r="F131" s="42"/>
      <c r="G131" s="44"/>
      <c r="H131" s="44"/>
      <c r="I131" s="41"/>
      <c r="J131" s="44"/>
      <c r="K131" s="41"/>
      <c r="L131" s="53"/>
      <c r="M131" s="41"/>
      <c r="N131" s="53"/>
      <c r="O131" s="44"/>
      <c r="P131" s="44"/>
      <c r="Q131" s="44"/>
      <c r="R131" s="44"/>
      <c r="S131" s="44"/>
      <c r="T131" s="44"/>
      <c r="U131" s="44"/>
      <c r="V131" s="44"/>
      <c r="W131" s="44"/>
      <c r="X131" s="44"/>
      <c r="Y131" s="44"/>
      <c r="Z131" s="44"/>
      <c r="AA131" s="44"/>
      <c r="AB131" s="44"/>
      <c r="AC131" s="44"/>
      <c r="AD131" s="44"/>
      <c r="AE131" s="44"/>
      <c r="AF131" s="44"/>
      <c r="AG131" s="44"/>
      <c r="AH131" s="42"/>
      <c r="AI131" s="42"/>
    </row>
    <row r="132" spans="1:35" ht="12.75" customHeight="1" x14ac:dyDescent="0.2">
      <c r="A132" s="42"/>
      <c r="B132" s="42"/>
      <c r="C132" s="42"/>
      <c r="D132" s="42"/>
      <c r="E132" s="42"/>
      <c r="F132" s="42"/>
      <c r="G132" s="44"/>
      <c r="H132" s="44"/>
      <c r="I132" s="41"/>
      <c r="J132" s="44"/>
      <c r="K132" s="41"/>
      <c r="L132" s="53"/>
      <c r="M132" s="41"/>
      <c r="N132" s="53"/>
      <c r="O132" s="44"/>
      <c r="P132" s="44"/>
      <c r="Q132" s="44"/>
      <c r="R132" s="44"/>
      <c r="S132" s="44"/>
      <c r="T132" s="44"/>
      <c r="U132" s="44"/>
      <c r="V132" s="44"/>
      <c r="W132" s="44"/>
      <c r="X132" s="44"/>
      <c r="Y132" s="44"/>
      <c r="Z132" s="44"/>
      <c r="AA132" s="44"/>
      <c r="AB132" s="44"/>
      <c r="AC132" s="44"/>
      <c r="AD132" s="44"/>
      <c r="AE132" s="44"/>
      <c r="AF132" s="44"/>
      <c r="AG132" s="44"/>
      <c r="AH132" s="42"/>
      <c r="AI132" s="42"/>
    </row>
    <row r="133" spans="1:35" ht="12.75" customHeight="1" x14ac:dyDescent="0.2">
      <c r="A133" s="42"/>
      <c r="B133" s="42"/>
      <c r="C133" s="42"/>
      <c r="D133" s="42"/>
      <c r="E133" s="42"/>
      <c r="F133" s="42"/>
      <c r="G133" s="44"/>
      <c r="H133" s="44"/>
      <c r="I133" s="41"/>
      <c r="J133" s="44"/>
      <c r="K133" s="41"/>
      <c r="L133" s="53"/>
      <c r="M133" s="41"/>
      <c r="N133" s="53"/>
      <c r="O133" s="44"/>
      <c r="P133" s="44"/>
      <c r="Q133" s="44"/>
      <c r="R133" s="44"/>
      <c r="S133" s="44"/>
      <c r="T133" s="44"/>
      <c r="U133" s="44"/>
      <c r="V133" s="44"/>
      <c r="W133" s="44"/>
      <c r="X133" s="44"/>
      <c r="Y133" s="44"/>
      <c r="Z133" s="44"/>
      <c r="AA133" s="44"/>
      <c r="AB133" s="44"/>
      <c r="AC133" s="44"/>
      <c r="AD133" s="44"/>
      <c r="AE133" s="44"/>
      <c r="AF133" s="44"/>
      <c r="AG133" s="44"/>
      <c r="AH133" s="42"/>
      <c r="AI133" s="42"/>
    </row>
    <row r="134" spans="1:35" ht="12.75" customHeight="1" x14ac:dyDescent="0.2">
      <c r="A134" s="42"/>
      <c r="B134" s="42"/>
      <c r="C134" s="42"/>
      <c r="D134" s="42"/>
      <c r="E134" s="42"/>
      <c r="F134" s="42"/>
      <c r="G134" s="44"/>
      <c r="H134" s="44"/>
      <c r="I134" s="41"/>
      <c r="J134" s="44"/>
      <c r="K134" s="41"/>
      <c r="L134" s="53"/>
      <c r="M134" s="41"/>
      <c r="N134" s="53"/>
      <c r="O134" s="44"/>
      <c r="P134" s="44"/>
      <c r="Q134" s="44"/>
      <c r="R134" s="44"/>
      <c r="S134" s="44"/>
      <c r="T134" s="44"/>
      <c r="U134" s="44"/>
      <c r="V134" s="44"/>
      <c r="W134" s="44"/>
      <c r="X134" s="44"/>
      <c r="Y134" s="44"/>
      <c r="Z134" s="44"/>
      <c r="AA134" s="44"/>
      <c r="AB134" s="44"/>
      <c r="AC134" s="44"/>
      <c r="AD134" s="44"/>
      <c r="AE134" s="44"/>
      <c r="AF134" s="44"/>
      <c r="AG134" s="44"/>
      <c r="AH134" s="42"/>
      <c r="AI134" s="42"/>
    </row>
    <row r="135" spans="1:35" ht="12.75" customHeight="1" x14ac:dyDescent="0.2">
      <c r="A135" s="42"/>
      <c r="B135" s="42"/>
      <c r="C135" s="42"/>
      <c r="D135" s="42"/>
      <c r="E135" s="42"/>
      <c r="F135" s="42"/>
      <c r="G135" s="44"/>
      <c r="H135" s="44"/>
      <c r="I135" s="41"/>
      <c r="J135" s="44"/>
      <c r="K135" s="41"/>
      <c r="L135" s="53"/>
      <c r="M135" s="41"/>
      <c r="N135" s="53"/>
      <c r="O135" s="44"/>
      <c r="P135" s="44"/>
      <c r="Q135" s="44"/>
      <c r="R135" s="44"/>
      <c r="S135" s="44"/>
      <c r="T135" s="44"/>
      <c r="U135" s="44"/>
      <c r="V135" s="44"/>
      <c r="W135" s="44"/>
      <c r="X135" s="44"/>
      <c r="Y135" s="44"/>
      <c r="Z135" s="44"/>
      <c r="AA135" s="44"/>
      <c r="AB135" s="44"/>
      <c r="AC135" s="44"/>
      <c r="AD135" s="44"/>
      <c r="AE135" s="44"/>
      <c r="AF135" s="44"/>
      <c r="AG135" s="44"/>
      <c r="AH135" s="42"/>
      <c r="AI135" s="42"/>
    </row>
    <row r="136" spans="1:35" ht="12.75" customHeight="1" x14ac:dyDescent="0.2">
      <c r="A136" s="42"/>
      <c r="B136" s="42"/>
      <c r="C136" s="42"/>
      <c r="D136" s="42"/>
      <c r="E136" s="42"/>
      <c r="F136" s="42"/>
      <c r="G136" s="44"/>
      <c r="H136" s="44"/>
      <c r="I136" s="41"/>
      <c r="J136" s="44"/>
      <c r="K136" s="41"/>
      <c r="L136" s="53"/>
      <c r="M136" s="41"/>
      <c r="N136" s="53"/>
      <c r="O136" s="44"/>
      <c r="P136" s="44"/>
      <c r="Q136" s="44"/>
      <c r="R136" s="44"/>
      <c r="S136" s="44"/>
      <c r="T136" s="44"/>
      <c r="U136" s="44"/>
      <c r="V136" s="44"/>
      <c r="W136" s="44"/>
      <c r="X136" s="44"/>
      <c r="Y136" s="44"/>
      <c r="Z136" s="44"/>
      <c r="AA136" s="44"/>
      <c r="AB136" s="44"/>
      <c r="AC136" s="44"/>
      <c r="AD136" s="44"/>
      <c r="AE136" s="44"/>
      <c r="AF136" s="44"/>
      <c r="AG136" s="44"/>
      <c r="AH136" s="42"/>
      <c r="AI136" s="42"/>
    </row>
    <row r="137" spans="1:35" ht="12.75" customHeight="1" x14ac:dyDescent="0.2">
      <c r="A137" s="42"/>
      <c r="B137" s="42"/>
      <c r="C137" s="42"/>
      <c r="D137" s="42"/>
      <c r="E137" s="42"/>
      <c r="F137" s="42"/>
      <c r="G137" s="44"/>
      <c r="H137" s="44"/>
      <c r="I137" s="41"/>
      <c r="J137" s="44"/>
      <c r="K137" s="41"/>
      <c r="L137" s="53"/>
      <c r="M137" s="41"/>
      <c r="N137" s="53"/>
      <c r="O137" s="44"/>
      <c r="P137" s="44"/>
      <c r="Q137" s="44"/>
      <c r="R137" s="44"/>
      <c r="S137" s="44"/>
      <c r="T137" s="44"/>
      <c r="U137" s="44"/>
      <c r="V137" s="44"/>
      <c r="W137" s="44"/>
      <c r="X137" s="44"/>
      <c r="Y137" s="44"/>
      <c r="Z137" s="44"/>
      <c r="AA137" s="44"/>
      <c r="AB137" s="44"/>
      <c r="AC137" s="44"/>
      <c r="AD137" s="44"/>
      <c r="AE137" s="44"/>
      <c r="AF137" s="44"/>
      <c r="AG137" s="44"/>
      <c r="AH137" s="42"/>
      <c r="AI137" s="42"/>
    </row>
    <row r="138" spans="1:35" ht="12.75" customHeight="1" x14ac:dyDescent="0.2">
      <c r="A138" s="42"/>
      <c r="B138" s="42"/>
      <c r="C138" s="42"/>
      <c r="D138" s="42"/>
      <c r="E138" s="42"/>
      <c r="F138" s="42"/>
      <c r="G138" s="44"/>
      <c r="H138" s="44"/>
      <c r="I138" s="41"/>
      <c r="J138" s="44"/>
      <c r="K138" s="41"/>
      <c r="L138" s="53"/>
      <c r="M138" s="41"/>
      <c r="N138" s="53"/>
      <c r="O138" s="44"/>
      <c r="P138" s="44"/>
      <c r="Q138" s="44"/>
      <c r="R138" s="44"/>
      <c r="S138" s="44"/>
      <c r="T138" s="44"/>
      <c r="U138" s="44"/>
      <c r="V138" s="44"/>
      <c r="W138" s="44"/>
      <c r="X138" s="44"/>
      <c r="Y138" s="44"/>
      <c r="Z138" s="44"/>
      <c r="AA138" s="44"/>
      <c r="AB138" s="44"/>
      <c r="AC138" s="44"/>
      <c r="AD138" s="44"/>
      <c r="AE138" s="44"/>
      <c r="AF138" s="44"/>
      <c r="AG138" s="44"/>
      <c r="AH138" s="42"/>
      <c r="AI138" s="42"/>
    </row>
    <row r="139" spans="1:35" ht="12.75" customHeight="1" x14ac:dyDescent="0.2">
      <c r="A139" s="42"/>
      <c r="B139" s="42"/>
      <c r="C139" s="42"/>
      <c r="D139" s="42"/>
      <c r="E139" s="42"/>
      <c r="F139" s="42"/>
      <c r="G139" s="44"/>
      <c r="H139" s="44"/>
      <c r="I139" s="41"/>
      <c r="J139" s="44"/>
      <c r="K139" s="41"/>
      <c r="L139" s="53"/>
      <c r="M139" s="41"/>
      <c r="N139" s="53"/>
      <c r="O139" s="44"/>
      <c r="P139" s="44"/>
      <c r="Q139" s="44"/>
      <c r="R139" s="44"/>
      <c r="S139" s="44"/>
      <c r="T139" s="44"/>
      <c r="U139" s="44"/>
      <c r="V139" s="44"/>
      <c r="W139" s="44"/>
      <c r="X139" s="44"/>
      <c r="Y139" s="44"/>
      <c r="Z139" s="44"/>
      <c r="AA139" s="44"/>
      <c r="AB139" s="44"/>
      <c r="AC139" s="44"/>
      <c r="AD139" s="44"/>
      <c r="AE139" s="44"/>
      <c r="AF139" s="44"/>
      <c r="AG139" s="44"/>
      <c r="AH139" s="42"/>
      <c r="AI139" s="42"/>
    </row>
    <row r="140" spans="1:35" ht="12.75" customHeight="1" x14ac:dyDescent="0.2">
      <c r="A140" s="42"/>
      <c r="B140" s="42"/>
      <c r="C140" s="42"/>
      <c r="D140" s="42"/>
      <c r="E140" s="42"/>
      <c r="F140" s="42"/>
      <c r="G140" s="44"/>
      <c r="H140" s="44"/>
      <c r="I140" s="41"/>
      <c r="J140" s="44"/>
      <c r="K140" s="41"/>
      <c r="L140" s="53"/>
      <c r="M140" s="41"/>
      <c r="N140" s="53"/>
      <c r="O140" s="44"/>
      <c r="P140" s="44"/>
      <c r="Q140" s="44"/>
      <c r="R140" s="44"/>
      <c r="S140" s="44"/>
      <c r="T140" s="44"/>
      <c r="U140" s="44"/>
      <c r="V140" s="44"/>
      <c r="W140" s="44"/>
      <c r="X140" s="44"/>
      <c r="Y140" s="44"/>
      <c r="Z140" s="44"/>
      <c r="AA140" s="44"/>
      <c r="AB140" s="44"/>
      <c r="AC140" s="44"/>
      <c r="AD140" s="44"/>
      <c r="AE140" s="44"/>
      <c r="AF140" s="44"/>
      <c r="AG140" s="44"/>
      <c r="AH140" s="42"/>
      <c r="AI140" s="42"/>
    </row>
    <row r="141" spans="1:35" ht="12.75" customHeight="1" x14ac:dyDescent="0.2">
      <c r="A141" s="42"/>
      <c r="B141" s="42"/>
      <c r="C141" s="42"/>
      <c r="D141" s="42"/>
      <c r="E141" s="42"/>
      <c r="F141" s="42"/>
      <c r="G141" s="44"/>
      <c r="H141" s="44"/>
      <c r="I141" s="41"/>
      <c r="J141" s="44"/>
      <c r="K141" s="41"/>
      <c r="L141" s="53"/>
      <c r="M141" s="41"/>
      <c r="N141" s="53"/>
      <c r="O141" s="44"/>
      <c r="P141" s="44"/>
      <c r="Q141" s="44"/>
      <c r="R141" s="44"/>
      <c r="S141" s="44"/>
      <c r="T141" s="44"/>
      <c r="U141" s="44"/>
      <c r="V141" s="44"/>
      <c r="W141" s="44"/>
      <c r="X141" s="44"/>
      <c r="Y141" s="44"/>
      <c r="Z141" s="44"/>
      <c r="AA141" s="44"/>
      <c r="AB141" s="44"/>
      <c r="AC141" s="44"/>
      <c r="AD141" s="44"/>
      <c r="AE141" s="44"/>
      <c r="AF141" s="44"/>
      <c r="AG141" s="44"/>
      <c r="AH141" s="42"/>
      <c r="AI141" s="42"/>
    </row>
    <row r="142" spans="1:35" ht="12.75" customHeight="1" x14ac:dyDescent="0.2">
      <c r="A142" s="42"/>
      <c r="B142" s="42"/>
      <c r="C142" s="42"/>
      <c r="D142" s="42"/>
      <c r="E142" s="42"/>
      <c r="F142" s="42"/>
      <c r="G142" s="44"/>
      <c r="H142" s="44"/>
      <c r="I142" s="41"/>
      <c r="J142" s="44"/>
      <c r="K142" s="41"/>
      <c r="L142" s="53"/>
      <c r="M142" s="41"/>
      <c r="N142" s="53"/>
      <c r="O142" s="44"/>
      <c r="P142" s="44"/>
      <c r="Q142" s="44"/>
      <c r="R142" s="44"/>
      <c r="S142" s="44"/>
      <c r="T142" s="44"/>
      <c r="U142" s="44"/>
      <c r="V142" s="44"/>
      <c r="W142" s="44"/>
      <c r="X142" s="44"/>
      <c r="Y142" s="44"/>
      <c r="Z142" s="44"/>
      <c r="AA142" s="44"/>
      <c r="AB142" s="44"/>
      <c r="AC142" s="44"/>
      <c r="AD142" s="44"/>
      <c r="AE142" s="44"/>
      <c r="AF142" s="44"/>
      <c r="AG142" s="44"/>
      <c r="AH142" s="42"/>
      <c r="AI142" s="42"/>
    </row>
    <row r="143" spans="1:35" ht="12.75" customHeight="1" x14ac:dyDescent="0.2">
      <c r="A143" s="42"/>
      <c r="B143" s="42"/>
      <c r="C143" s="42"/>
      <c r="D143" s="42"/>
      <c r="E143" s="42"/>
      <c r="F143" s="42"/>
      <c r="G143" s="44"/>
      <c r="H143" s="44"/>
      <c r="I143" s="41"/>
      <c r="J143" s="44"/>
      <c r="K143" s="41"/>
      <c r="L143" s="53"/>
      <c r="M143" s="41"/>
      <c r="N143" s="53"/>
      <c r="O143" s="44"/>
      <c r="P143" s="44"/>
      <c r="Q143" s="44"/>
      <c r="R143" s="44"/>
      <c r="S143" s="44"/>
      <c r="T143" s="44"/>
      <c r="U143" s="44"/>
      <c r="V143" s="44"/>
      <c r="W143" s="44"/>
      <c r="X143" s="44"/>
      <c r="Y143" s="44"/>
      <c r="Z143" s="44"/>
      <c r="AA143" s="44"/>
      <c r="AB143" s="44"/>
      <c r="AC143" s="44"/>
      <c r="AD143" s="44"/>
      <c r="AE143" s="44"/>
      <c r="AF143" s="44"/>
      <c r="AG143" s="44"/>
      <c r="AH143" s="42"/>
      <c r="AI143" s="42"/>
    </row>
    <row r="144" spans="1:35" ht="12.75" customHeight="1" x14ac:dyDescent="0.2">
      <c r="A144" s="42"/>
      <c r="B144" s="42"/>
      <c r="C144" s="42"/>
      <c r="D144" s="42"/>
      <c r="E144" s="42"/>
      <c r="F144" s="42"/>
      <c r="G144" s="44"/>
      <c r="H144" s="44"/>
      <c r="I144" s="41"/>
      <c r="J144" s="44"/>
      <c r="K144" s="41"/>
      <c r="L144" s="53"/>
      <c r="M144" s="41"/>
      <c r="N144" s="53"/>
      <c r="O144" s="44"/>
      <c r="P144" s="44"/>
      <c r="Q144" s="44"/>
      <c r="R144" s="44"/>
      <c r="S144" s="44"/>
      <c r="T144" s="44"/>
      <c r="U144" s="44"/>
      <c r="V144" s="44"/>
      <c r="W144" s="44"/>
      <c r="X144" s="44"/>
      <c r="Y144" s="44"/>
      <c r="Z144" s="44"/>
      <c r="AA144" s="44"/>
      <c r="AB144" s="44"/>
      <c r="AC144" s="44"/>
      <c r="AD144" s="44"/>
      <c r="AE144" s="44"/>
      <c r="AF144" s="44"/>
      <c r="AG144" s="44"/>
      <c r="AH144" s="42"/>
      <c r="AI144" s="42"/>
    </row>
    <row r="145" spans="1:35" ht="12.75" customHeight="1" x14ac:dyDescent="0.2">
      <c r="A145" s="42"/>
      <c r="B145" s="42"/>
      <c r="C145" s="42"/>
      <c r="D145" s="42"/>
      <c r="E145" s="42"/>
      <c r="F145" s="42"/>
      <c r="G145" s="44"/>
      <c r="H145" s="44"/>
      <c r="I145" s="41"/>
      <c r="J145" s="44"/>
      <c r="K145" s="41"/>
      <c r="L145" s="53"/>
      <c r="M145" s="41"/>
      <c r="N145" s="53"/>
      <c r="O145" s="44"/>
      <c r="P145" s="44"/>
      <c r="Q145" s="44"/>
      <c r="R145" s="44"/>
      <c r="S145" s="44"/>
      <c r="T145" s="44"/>
      <c r="U145" s="44"/>
      <c r="V145" s="44"/>
      <c r="W145" s="44"/>
      <c r="X145" s="44"/>
      <c r="Y145" s="44"/>
      <c r="Z145" s="44"/>
      <c r="AA145" s="44"/>
      <c r="AB145" s="44"/>
      <c r="AC145" s="44"/>
      <c r="AD145" s="44"/>
      <c r="AE145" s="44"/>
      <c r="AF145" s="44"/>
      <c r="AG145" s="44"/>
      <c r="AH145" s="42"/>
      <c r="AI145" s="42"/>
    </row>
    <row r="146" spans="1:35" ht="12.75" customHeight="1" x14ac:dyDescent="0.2">
      <c r="A146" s="42"/>
      <c r="B146" s="42"/>
      <c r="C146" s="42"/>
      <c r="D146" s="42"/>
      <c r="E146" s="42"/>
      <c r="F146" s="42"/>
      <c r="G146" s="44"/>
      <c r="H146" s="44"/>
      <c r="I146" s="41"/>
      <c r="J146" s="44"/>
      <c r="K146" s="41"/>
      <c r="L146" s="53"/>
      <c r="M146" s="41"/>
      <c r="N146" s="53"/>
      <c r="O146" s="44"/>
      <c r="P146" s="44"/>
      <c r="Q146" s="44"/>
      <c r="R146" s="44"/>
      <c r="S146" s="44"/>
      <c r="T146" s="44"/>
      <c r="U146" s="44"/>
      <c r="V146" s="44"/>
      <c r="W146" s="44"/>
      <c r="X146" s="44"/>
      <c r="Y146" s="44"/>
      <c r="Z146" s="44"/>
      <c r="AA146" s="44"/>
      <c r="AB146" s="44"/>
      <c r="AC146" s="44"/>
      <c r="AD146" s="44"/>
      <c r="AE146" s="44"/>
      <c r="AF146" s="44"/>
      <c r="AG146" s="44"/>
      <c r="AH146" s="42"/>
      <c r="AI146" s="42"/>
    </row>
    <row r="147" spans="1:35" ht="12.75" customHeight="1" x14ac:dyDescent="0.2">
      <c r="A147" s="42"/>
      <c r="B147" s="42"/>
      <c r="C147" s="42"/>
      <c r="D147" s="42"/>
      <c r="E147" s="42"/>
      <c r="F147" s="42"/>
      <c r="G147" s="44"/>
      <c r="H147" s="44"/>
      <c r="I147" s="41"/>
      <c r="J147" s="44"/>
      <c r="K147" s="41"/>
      <c r="L147" s="53"/>
      <c r="M147" s="41"/>
      <c r="N147" s="53"/>
      <c r="O147" s="44"/>
      <c r="P147" s="44"/>
      <c r="Q147" s="44"/>
      <c r="R147" s="44"/>
      <c r="S147" s="44"/>
      <c r="T147" s="44"/>
      <c r="U147" s="44"/>
      <c r="V147" s="44"/>
      <c r="W147" s="44"/>
      <c r="X147" s="44"/>
      <c r="Y147" s="44"/>
      <c r="Z147" s="44"/>
      <c r="AA147" s="44"/>
      <c r="AB147" s="44"/>
      <c r="AC147" s="44"/>
      <c r="AD147" s="44"/>
      <c r="AE147" s="44"/>
      <c r="AF147" s="44"/>
      <c r="AG147" s="44"/>
      <c r="AH147" s="42"/>
      <c r="AI147" s="42"/>
    </row>
    <row r="148" spans="1:35" ht="12.75" customHeight="1" x14ac:dyDescent="0.2">
      <c r="A148" s="42"/>
      <c r="B148" s="42"/>
      <c r="C148" s="42"/>
      <c r="D148" s="42"/>
      <c r="E148" s="42"/>
      <c r="F148" s="42"/>
      <c r="G148" s="44"/>
      <c r="H148" s="44"/>
      <c r="I148" s="41"/>
      <c r="J148" s="44"/>
      <c r="K148" s="41"/>
      <c r="L148" s="53"/>
      <c r="M148" s="41"/>
      <c r="N148" s="53"/>
      <c r="O148" s="44"/>
      <c r="P148" s="44"/>
      <c r="Q148" s="44"/>
      <c r="R148" s="44"/>
      <c r="S148" s="44"/>
      <c r="T148" s="44"/>
      <c r="U148" s="44"/>
      <c r="V148" s="44"/>
      <c r="W148" s="44"/>
      <c r="X148" s="44"/>
      <c r="Y148" s="44"/>
      <c r="Z148" s="44"/>
      <c r="AA148" s="44"/>
      <c r="AB148" s="44"/>
      <c r="AC148" s="44"/>
      <c r="AD148" s="44"/>
      <c r="AE148" s="44"/>
      <c r="AF148" s="44"/>
      <c r="AG148" s="44"/>
      <c r="AH148" s="42"/>
      <c r="AI148" s="42"/>
    </row>
    <row r="149" spans="1:35" ht="12.75" customHeight="1" x14ac:dyDescent="0.2">
      <c r="A149" s="42"/>
      <c r="B149" s="42"/>
      <c r="C149" s="42"/>
      <c r="D149" s="42"/>
      <c r="E149" s="42"/>
      <c r="F149" s="42"/>
      <c r="G149" s="44"/>
      <c r="H149" s="44"/>
      <c r="I149" s="41"/>
      <c r="J149" s="44"/>
      <c r="K149" s="41"/>
      <c r="L149" s="53"/>
      <c r="M149" s="41"/>
      <c r="N149" s="53"/>
      <c r="O149" s="44"/>
      <c r="P149" s="44"/>
      <c r="Q149" s="44"/>
      <c r="R149" s="44"/>
      <c r="S149" s="44"/>
      <c r="T149" s="44"/>
      <c r="U149" s="44"/>
      <c r="V149" s="44"/>
      <c r="W149" s="44"/>
      <c r="X149" s="44"/>
      <c r="Y149" s="44"/>
      <c r="Z149" s="44"/>
      <c r="AA149" s="44"/>
      <c r="AB149" s="44"/>
      <c r="AC149" s="44"/>
      <c r="AD149" s="44"/>
      <c r="AE149" s="44"/>
      <c r="AF149" s="44"/>
      <c r="AG149" s="44"/>
      <c r="AH149" s="42"/>
      <c r="AI149" s="42"/>
    </row>
    <row r="150" spans="1:35" ht="12.75" customHeight="1" x14ac:dyDescent="0.2">
      <c r="A150" s="42"/>
      <c r="B150" s="42"/>
      <c r="C150" s="42"/>
      <c r="D150" s="42"/>
      <c r="E150" s="42"/>
      <c r="F150" s="42"/>
      <c r="G150" s="44"/>
      <c r="H150" s="44"/>
      <c r="I150" s="41"/>
      <c r="J150" s="44"/>
      <c r="K150" s="41"/>
      <c r="L150" s="53"/>
      <c r="M150" s="41"/>
      <c r="N150" s="53"/>
      <c r="O150" s="44"/>
      <c r="P150" s="44"/>
      <c r="Q150" s="44"/>
      <c r="R150" s="44"/>
      <c r="S150" s="44"/>
      <c r="T150" s="44"/>
      <c r="U150" s="44"/>
      <c r="V150" s="44"/>
      <c r="W150" s="44"/>
      <c r="X150" s="44"/>
      <c r="Y150" s="44"/>
      <c r="Z150" s="44"/>
      <c r="AA150" s="44"/>
      <c r="AB150" s="44"/>
      <c r="AC150" s="44"/>
      <c r="AD150" s="44"/>
      <c r="AE150" s="44"/>
      <c r="AF150" s="44"/>
      <c r="AG150" s="44"/>
      <c r="AH150" s="42"/>
      <c r="AI150" s="42"/>
    </row>
    <row r="151" spans="1:35" ht="12.75" customHeight="1" x14ac:dyDescent="0.2">
      <c r="A151" s="42"/>
      <c r="B151" s="42"/>
      <c r="C151" s="42"/>
      <c r="D151" s="42"/>
      <c r="E151" s="42"/>
      <c r="F151" s="42"/>
      <c r="G151" s="44"/>
      <c r="H151" s="44"/>
      <c r="I151" s="41"/>
      <c r="J151" s="44"/>
      <c r="K151" s="41"/>
      <c r="L151" s="53"/>
      <c r="M151" s="41"/>
      <c r="N151" s="53"/>
      <c r="O151" s="44"/>
      <c r="P151" s="44"/>
      <c r="Q151" s="44"/>
      <c r="R151" s="44"/>
      <c r="S151" s="44"/>
      <c r="T151" s="44"/>
      <c r="U151" s="44"/>
      <c r="V151" s="44"/>
      <c r="W151" s="44"/>
      <c r="X151" s="44"/>
      <c r="Y151" s="44"/>
      <c r="Z151" s="44"/>
      <c r="AA151" s="44"/>
      <c r="AB151" s="44"/>
      <c r="AC151" s="44"/>
      <c r="AD151" s="44"/>
      <c r="AE151" s="44"/>
      <c r="AF151" s="44"/>
      <c r="AG151" s="44"/>
      <c r="AH151" s="42"/>
      <c r="AI151" s="42"/>
    </row>
    <row r="152" spans="1:35" ht="12.75" customHeight="1" x14ac:dyDescent="0.2">
      <c r="A152" s="42"/>
      <c r="B152" s="42"/>
      <c r="C152" s="42"/>
      <c r="D152" s="42"/>
      <c r="E152" s="42"/>
      <c r="F152" s="42"/>
      <c r="G152" s="44"/>
      <c r="H152" s="44"/>
      <c r="I152" s="41"/>
      <c r="J152" s="44"/>
      <c r="K152" s="41"/>
      <c r="L152" s="53"/>
      <c r="M152" s="41"/>
      <c r="N152" s="53"/>
      <c r="O152" s="44"/>
      <c r="P152" s="44"/>
      <c r="Q152" s="44"/>
      <c r="R152" s="44"/>
      <c r="S152" s="44"/>
      <c r="T152" s="44"/>
      <c r="U152" s="44"/>
      <c r="V152" s="44"/>
      <c r="W152" s="44"/>
      <c r="X152" s="44"/>
      <c r="Y152" s="44"/>
      <c r="Z152" s="44"/>
      <c r="AA152" s="44"/>
      <c r="AB152" s="44"/>
      <c r="AC152" s="44"/>
      <c r="AD152" s="44"/>
      <c r="AE152" s="44"/>
      <c r="AF152" s="44"/>
      <c r="AG152" s="44"/>
      <c r="AH152" s="42"/>
      <c r="AI152" s="42"/>
    </row>
    <row r="153" spans="1:35" ht="12.75" customHeight="1" x14ac:dyDescent="0.2">
      <c r="A153" s="42"/>
      <c r="B153" s="42"/>
      <c r="C153" s="42"/>
      <c r="D153" s="42"/>
      <c r="E153" s="42"/>
      <c r="F153" s="42"/>
      <c r="G153" s="44"/>
      <c r="H153" s="44"/>
      <c r="I153" s="41"/>
      <c r="J153" s="44"/>
      <c r="K153" s="41"/>
      <c r="L153" s="53"/>
      <c r="M153" s="41"/>
      <c r="N153" s="53"/>
      <c r="O153" s="44"/>
      <c r="P153" s="44"/>
      <c r="Q153" s="44"/>
      <c r="R153" s="44"/>
      <c r="S153" s="44"/>
      <c r="T153" s="44"/>
      <c r="U153" s="44"/>
      <c r="V153" s="44"/>
      <c r="W153" s="44"/>
      <c r="X153" s="44"/>
      <c r="Y153" s="44"/>
      <c r="Z153" s="44"/>
      <c r="AA153" s="44"/>
      <c r="AB153" s="44"/>
      <c r="AC153" s="44"/>
      <c r="AD153" s="44"/>
      <c r="AE153" s="44"/>
      <c r="AF153" s="44"/>
      <c r="AG153" s="44"/>
      <c r="AH153" s="42"/>
      <c r="AI153" s="42"/>
    </row>
    <row r="154" spans="1:35" ht="12.75" customHeight="1" x14ac:dyDescent="0.2">
      <c r="A154" s="42"/>
      <c r="B154" s="42"/>
      <c r="C154" s="42"/>
      <c r="D154" s="42"/>
      <c r="E154" s="42"/>
      <c r="F154" s="42"/>
      <c r="G154" s="44"/>
      <c r="H154" s="44"/>
      <c r="I154" s="41"/>
      <c r="J154" s="44"/>
      <c r="K154" s="41"/>
      <c r="L154" s="53"/>
      <c r="M154" s="41"/>
      <c r="N154" s="53"/>
      <c r="O154" s="44"/>
      <c r="P154" s="44"/>
      <c r="Q154" s="44"/>
      <c r="R154" s="44"/>
      <c r="S154" s="44"/>
      <c r="T154" s="44"/>
      <c r="U154" s="44"/>
      <c r="V154" s="44"/>
      <c r="W154" s="44"/>
      <c r="X154" s="44"/>
      <c r="Y154" s="44"/>
      <c r="Z154" s="44"/>
      <c r="AA154" s="44"/>
      <c r="AB154" s="44"/>
      <c r="AC154" s="44"/>
      <c r="AD154" s="44"/>
      <c r="AE154" s="44"/>
      <c r="AF154" s="44"/>
      <c r="AG154" s="44"/>
      <c r="AH154" s="42"/>
      <c r="AI154" s="42"/>
    </row>
    <row r="155" spans="1:35" ht="12.75" customHeight="1" x14ac:dyDescent="0.2">
      <c r="A155" s="42"/>
      <c r="B155" s="42"/>
      <c r="C155" s="42"/>
      <c r="D155" s="42"/>
      <c r="E155" s="42"/>
      <c r="F155" s="42"/>
      <c r="G155" s="44"/>
      <c r="H155" s="44"/>
      <c r="I155" s="41"/>
      <c r="J155" s="44"/>
      <c r="K155" s="41"/>
      <c r="L155" s="53"/>
      <c r="M155" s="41"/>
      <c r="N155" s="53"/>
      <c r="O155" s="44"/>
      <c r="P155" s="44"/>
      <c r="Q155" s="44"/>
      <c r="R155" s="44"/>
      <c r="S155" s="44"/>
      <c r="T155" s="44"/>
      <c r="U155" s="44"/>
      <c r="V155" s="44"/>
      <c r="W155" s="44"/>
      <c r="X155" s="44"/>
      <c r="Y155" s="44"/>
      <c r="Z155" s="44"/>
      <c r="AA155" s="44"/>
      <c r="AB155" s="44"/>
      <c r="AC155" s="44"/>
      <c r="AD155" s="44"/>
      <c r="AE155" s="44"/>
      <c r="AF155" s="44"/>
      <c r="AG155" s="44"/>
      <c r="AH155" s="42"/>
      <c r="AI155" s="42"/>
    </row>
    <row r="156" spans="1:35" ht="12.75" customHeight="1" x14ac:dyDescent="0.2">
      <c r="A156" s="42"/>
      <c r="B156" s="42"/>
      <c r="C156" s="42"/>
      <c r="D156" s="42"/>
      <c r="E156" s="42"/>
      <c r="F156" s="42"/>
      <c r="G156" s="44"/>
      <c r="H156" s="44"/>
      <c r="I156" s="41"/>
      <c r="J156" s="44"/>
      <c r="K156" s="41"/>
      <c r="L156" s="53"/>
      <c r="M156" s="41"/>
      <c r="N156" s="53"/>
      <c r="O156" s="44"/>
      <c r="P156" s="44"/>
      <c r="Q156" s="44"/>
      <c r="R156" s="44"/>
      <c r="S156" s="44"/>
      <c r="T156" s="44"/>
      <c r="U156" s="44"/>
      <c r="V156" s="44"/>
      <c r="W156" s="44"/>
      <c r="X156" s="44"/>
      <c r="Y156" s="44"/>
      <c r="Z156" s="44"/>
      <c r="AA156" s="44"/>
      <c r="AB156" s="44"/>
      <c r="AC156" s="44"/>
      <c r="AD156" s="44"/>
      <c r="AE156" s="44"/>
      <c r="AF156" s="44"/>
      <c r="AG156" s="44"/>
      <c r="AH156" s="42"/>
      <c r="AI156" s="42"/>
    </row>
    <row r="157" spans="1:35" ht="12.75" customHeight="1" x14ac:dyDescent="0.2">
      <c r="A157" s="42"/>
      <c r="B157" s="42"/>
      <c r="C157" s="42"/>
      <c r="D157" s="42"/>
      <c r="E157" s="42"/>
      <c r="F157" s="42"/>
      <c r="G157" s="44"/>
      <c r="H157" s="44"/>
      <c r="I157" s="41"/>
      <c r="J157" s="44"/>
      <c r="K157" s="41"/>
      <c r="L157" s="53"/>
      <c r="M157" s="41"/>
      <c r="N157" s="53"/>
      <c r="O157" s="44"/>
      <c r="P157" s="44"/>
      <c r="Q157" s="44"/>
      <c r="R157" s="44"/>
      <c r="S157" s="44"/>
      <c r="T157" s="44"/>
      <c r="U157" s="44"/>
      <c r="V157" s="44"/>
      <c r="W157" s="44"/>
      <c r="X157" s="44"/>
      <c r="Y157" s="44"/>
      <c r="Z157" s="44"/>
      <c r="AA157" s="44"/>
      <c r="AB157" s="44"/>
      <c r="AC157" s="44"/>
      <c r="AD157" s="44"/>
      <c r="AE157" s="44"/>
      <c r="AF157" s="44"/>
      <c r="AG157" s="44"/>
      <c r="AH157" s="42"/>
      <c r="AI157" s="42"/>
    </row>
    <row r="158" spans="1:35" ht="12.75" customHeight="1" x14ac:dyDescent="0.2">
      <c r="A158" s="42"/>
      <c r="B158" s="42"/>
      <c r="C158" s="42"/>
      <c r="D158" s="42"/>
      <c r="E158" s="42"/>
      <c r="F158" s="42"/>
      <c r="G158" s="44"/>
      <c r="H158" s="44"/>
      <c r="I158" s="41"/>
      <c r="J158" s="44"/>
      <c r="K158" s="41"/>
      <c r="L158" s="53"/>
      <c r="M158" s="41"/>
      <c r="N158" s="53"/>
      <c r="O158" s="44"/>
      <c r="P158" s="44"/>
      <c r="Q158" s="44"/>
      <c r="R158" s="44"/>
      <c r="S158" s="44"/>
      <c r="T158" s="44"/>
      <c r="U158" s="44"/>
      <c r="V158" s="44"/>
      <c r="W158" s="44"/>
      <c r="X158" s="44"/>
      <c r="Y158" s="44"/>
      <c r="Z158" s="44"/>
      <c r="AA158" s="44"/>
      <c r="AB158" s="44"/>
      <c r="AC158" s="44"/>
      <c r="AD158" s="44"/>
      <c r="AE158" s="44"/>
      <c r="AF158" s="44"/>
      <c r="AG158" s="44"/>
      <c r="AH158" s="42"/>
      <c r="AI158" s="42"/>
    </row>
    <row r="159" spans="1:35" ht="12.75" customHeight="1" x14ac:dyDescent="0.2">
      <c r="A159" s="42"/>
      <c r="B159" s="42"/>
      <c r="C159" s="42"/>
      <c r="D159" s="42"/>
      <c r="E159" s="42"/>
      <c r="F159" s="42"/>
      <c r="G159" s="44"/>
      <c r="H159" s="44"/>
      <c r="I159" s="41"/>
      <c r="J159" s="44"/>
      <c r="K159" s="41"/>
      <c r="L159" s="53"/>
      <c r="M159" s="41"/>
      <c r="N159" s="53"/>
      <c r="O159" s="44"/>
      <c r="P159" s="44"/>
      <c r="Q159" s="44"/>
      <c r="R159" s="44"/>
      <c r="S159" s="44"/>
      <c r="T159" s="44"/>
      <c r="U159" s="44"/>
      <c r="V159" s="44"/>
      <c r="W159" s="44"/>
      <c r="X159" s="44"/>
      <c r="Y159" s="44"/>
      <c r="Z159" s="44"/>
      <c r="AA159" s="44"/>
      <c r="AB159" s="44"/>
      <c r="AC159" s="44"/>
      <c r="AD159" s="44"/>
      <c r="AE159" s="44"/>
      <c r="AF159" s="44"/>
      <c r="AG159" s="44"/>
      <c r="AH159" s="42"/>
      <c r="AI159" s="42"/>
    </row>
    <row r="160" spans="1:35" ht="12.75" customHeight="1" x14ac:dyDescent="0.2">
      <c r="A160" s="42"/>
      <c r="B160" s="42"/>
      <c r="C160" s="42"/>
      <c r="D160" s="42"/>
      <c r="E160" s="42"/>
      <c r="F160" s="42"/>
      <c r="G160" s="44"/>
      <c r="H160" s="44"/>
      <c r="I160" s="41"/>
      <c r="J160" s="44"/>
      <c r="K160" s="41"/>
      <c r="L160" s="53"/>
      <c r="M160" s="41"/>
      <c r="N160" s="53"/>
      <c r="O160" s="44"/>
      <c r="P160" s="44"/>
      <c r="Q160" s="44"/>
      <c r="R160" s="44"/>
      <c r="S160" s="44"/>
      <c r="T160" s="44"/>
      <c r="U160" s="44"/>
      <c r="V160" s="44"/>
      <c r="W160" s="44"/>
      <c r="X160" s="44"/>
      <c r="Y160" s="44"/>
      <c r="Z160" s="44"/>
      <c r="AA160" s="44"/>
      <c r="AB160" s="44"/>
      <c r="AC160" s="44"/>
      <c r="AD160" s="44"/>
      <c r="AE160" s="44"/>
      <c r="AF160" s="44"/>
      <c r="AG160" s="44"/>
      <c r="AH160" s="42"/>
      <c r="AI160" s="42"/>
    </row>
    <row r="161" spans="1:35" ht="12.75" customHeight="1" x14ac:dyDescent="0.2">
      <c r="A161" s="42"/>
      <c r="B161" s="42"/>
      <c r="C161" s="42"/>
      <c r="D161" s="42"/>
      <c r="E161" s="42"/>
      <c r="F161" s="42"/>
      <c r="G161" s="44"/>
      <c r="H161" s="44"/>
      <c r="I161" s="41"/>
      <c r="J161" s="44"/>
      <c r="K161" s="41"/>
      <c r="L161" s="53"/>
      <c r="M161" s="41"/>
      <c r="N161" s="53"/>
      <c r="O161" s="44"/>
      <c r="P161" s="44"/>
      <c r="Q161" s="44"/>
      <c r="R161" s="44"/>
      <c r="S161" s="44"/>
      <c r="T161" s="44"/>
      <c r="U161" s="44"/>
      <c r="V161" s="44"/>
      <c r="W161" s="44"/>
      <c r="X161" s="44"/>
      <c r="Y161" s="44"/>
      <c r="Z161" s="44"/>
      <c r="AA161" s="44"/>
      <c r="AB161" s="44"/>
      <c r="AC161" s="44"/>
      <c r="AD161" s="44"/>
      <c r="AE161" s="44"/>
      <c r="AF161" s="44"/>
      <c r="AG161" s="44"/>
      <c r="AH161" s="42"/>
      <c r="AI161" s="42"/>
    </row>
    <row r="162" spans="1:35" ht="12.75" customHeight="1" x14ac:dyDescent="0.2">
      <c r="A162" s="42"/>
      <c r="B162" s="42"/>
      <c r="C162" s="42"/>
      <c r="D162" s="42"/>
      <c r="E162" s="42"/>
      <c r="F162" s="42"/>
      <c r="G162" s="44"/>
      <c r="H162" s="44"/>
      <c r="I162" s="41"/>
      <c r="J162" s="44"/>
      <c r="K162" s="41"/>
      <c r="L162" s="53"/>
      <c r="M162" s="41"/>
      <c r="N162" s="53"/>
      <c r="O162" s="44"/>
      <c r="P162" s="44"/>
      <c r="Q162" s="44"/>
      <c r="R162" s="44"/>
      <c r="S162" s="44"/>
      <c r="T162" s="44"/>
      <c r="U162" s="44"/>
      <c r="V162" s="44"/>
      <c r="W162" s="44"/>
      <c r="X162" s="44"/>
      <c r="Y162" s="44"/>
      <c r="Z162" s="44"/>
      <c r="AA162" s="44"/>
      <c r="AB162" s="44"/>
      <c r="AC162" s="44"/>
      <c r="AD162" s="44"/>
      <c r="AE162" s="44"/>
      <c r="AF162" s="44"/>
      <c r="AG162" s="44"/>
      <c r="AH162" s="42"/>
      <c r="AI162" s="42"/>
    </row>
    <row r="163" spans="1:35" ht="12.75" customHeight="1" x14ac:dyDescent="0.2">
      <c r="A163" s="42"/>
      <c r="B163" s="42"/>
      <c r="C163" s="42"/>
      <c r="D163" s="42"/>
      <c r="E163" s="42"/>
      <c r="F163" s="42"/>
      <c r="G163" s="44"/>
      <c r="H163" s="44"/>
      <c r="I163" s="41"/>
      <c r="J163" s="44"/>
      <c r="K163" s="41"/>
      <c r="L163" s="53"/>
      <c r="M163" s="41"/>
      <c r="N163" s="53"/>
      <c r="O163" s="44"/>
      <c r="P163" s="44"/>
      <c r="Q163" s="44"/>
      <c r="R163" s="44"/>
      <c r="S163" s="44"/>
      <c r="T163" s="44"/>
      <c r="U163" s="44"/>
      <c r="V163" s="44"/>
      <c r="W163" s="44"/>
      <c r="X163" s="44"/>
      <c r="Y163" s="44"/>
      <c r="Z163" s="44"/>
      <c r="AA163" s="44"/>
      <c r="AB163" s="44"/>
      <c r="AC163" s="44"/>
      <c r="AD163" s="44"/>
      <c r="AE163" s="44"/>
      <c r="AF163" s="44"/>
      <c r="AG163" s="44"/>
      <c r="AH163" s="42"/>
      <c r="AI163" s="42"/>
    </row>
    <row r="164" spans="1:35" ht="12.75" customHeight="1" x14ac:dyDescent="0.2">
      <c r="A164" s="42"/>
      <c r="B164" s="42"/>
      <c r="C164" s="42"/>
      <c r="D164" s="42"/>
      <c r="E164" s="42"/>
      <c r="F164" s="42"/>
      <c r="G164" s="44"/>
      <c r="H164" s="44"/>
      <c r="I164" s="41"/>
      <c r="J164" s="44"/>
      <c r="K164" s="41"/>
      <c r="L164" s="53"/>
      <c r="M164" s="41"/>
      <c r="N164" s="53"/>
      <c r="O164" s="44"/>
      <c r="P164" s="44"/>
      <c r="Q164" s="44"/>
      <c r="R164" s="44"/>
      <c r="S164" s="44"/>
      <c r="T164" s="44"/>
      <c r="U164" s="44"/>
      <c r="V164" s="44"/>
      <c r="W164" s="44"/>
      <c r="X164" s="44"/>
      <c r="Y164" s="44"/>
      <c r="Z164" s="44"/>
      <c r="AA164" s="44"/>
      <c r="AB164" s="44"/>
      <c r="AC164" s="44"/>
      <c r="AD164" s="44"/>
      <c r="AE164" s="44"/>
      <c r="AF164" s="44"/>
      <c r="AG164" s="44"/>
      <c r="AH164" s="42"/>
      <c r="AI164" s="42"/>
    </row>
    <row r="165" spans="1:35" ht="12.75" customHeight="1" x14ac:dyDescent="0.2">
      <c r="A165" s="42"/>
      <c r="B165" s="42"/>
      <c r="C165" s="42"/>
      <c r="D165" s="42"/>
      <c r="E165" s="42"/>
      <c r="F165" s="42"/>
      <c r="G165" s="44"/>
      <c r="H165" s="44"/>
      <c r="I165" s="41"/>
      <c r="J165" s="44"/>
      <c r="K165" s="41"/>
      <c r="L165" s="53"/>
      <c r="M165" s="41"/>
      <c r="N165" s="53"/>
      <c r="O165" s="44"/>
      <c r="P165" s="44"/>
      <c r="Q165" s="44"/>
      <c r="R165" s="44"/>
      <c r="S165" s="44"/>
      <c r="T165" s="44"/>
      <c r="U165" s="44"/>
      <c r="V165" s="44"/>
      <c r="W165" s="44"/>
      <c r="X165" s="44"/>
      <c r="Y165" s="44"/>
      <c r="Z165" s="44"/>
      <c r="AA165" s="44"/>
      <c r="AB165" s="44"/>
      <c r="AC165" s="44"/>
      <c r="AD165" s="44"/>
      <c r="AE165" s="44"/>
      <c r="AF165" s="44"/>
      <c r="AG165" s="44"/>
      <c r="AH165" s="42"/>
      <c r="AI165" s="42"/>
    </row>
    <row r="166" spans="1:35" ht="12.75" customHeight="1" x14ac:dyDescent="0.2">
      <c r="A166" s="42"/>
      <c r="B166" s="42"/>
      <c r="C166" s="42"/>
      <c r="D166" s="42"/>
      <c r="E166" s="42"/>
      <c r="F166" s="42"/>
      <c r="G166" s="44"/>
      <c r="H166" s="44"/>
      <c r="I166" s="41"/>
      <c r="J166" s="44"/>
      <c r="K166" s="41"/>
      <c r="L166" s="53"/>
      <c r="M166" s="41"/>
      <c r="N166" s="53"/>
      <c r="O166" s="44"/>
      <c r="P166" s="44"/>
      <c r="Q166" s="44"/>
      <c r="R166" s="44"/>
      <c r="S166" s="44"/>
      <c r="T166" s="44"/>
      <c r="U166" s="44"/>
      <c r="V166" s="44"/>
      <c r="W166" s="44"/>
      <c r="X166" s="44"/>
      <c r="Y166" s="44"/>
      <c r="Z166" s="44"/>
      <c r="AA166" s="44"/>
      <c r="AB166" s="44"/>
      <c r="AC166" s="44"/>
      <c r="AD166" s="44"/>
      <c r="AE166" s="44"/>
      <c r="AF166" s="44"/>
      <c r="AG166" s="44"/>
      <c r="AH166" s="42"/>
      <c r="AI166" s="42"/>
    </row>
    <row r="167" spans="1:35" ht="12.75" customHeight="1" x14ac:dyDescent="0.2">
      <c r="A167" s="42"/>
      <c r="B167" s="42"/>
      <c r="C167" s="42"/>
      <c r="D167" s="42"/>
      <c r="E167" s="42"/>
      <c r="F167" s="42"/>
      <c r="G167" s="44"/>
      <c r="H167" s="44"/>
      <c r="I167" s="41"/>
      <c r="J167" s="44"/>
      <c r="K167" s="41"/>
      <c r="L167" s="53"/>
      <c r="M167" s="41"/>
      <c r="N167" s="53"/>
      <c r="O167" s="44"/>
      <c r="P167" s="44"/>
      <c r="Q167" s="44"/>
      <c r="R167" s="44"/>
      <c r="S167" s="44"/>
      <c r="T167" s="44"/>
      <c r="U167" s="44"/>
      <c r="V167" s="44"/>
      <c r="W167" s="44"/>
      <c r="X167" s="44"/>
      <c r="Y167" s="44"/>
      <c r="Z167" s="44"/>
      <c r="AA167" s="44"/>
      <c r="AB167" s="44"/>
      <c r="AC167" s="44"/>
      <c r="AD167" s="44"/>
      <c r="AE167" s="44"/>
      <c r="AF167" s="44"/>
      <c r="AG167" s="44"/>
      <c r="AH167" s="42"/>
      <c r="AI167" s="42"/>
    </row>
    <row r="168" spans="1:35" ht="12.75" customHeight="1" x14ac:dyDescent="0.2">
      <c r="A168" s="42"/>
      <c r="B168" s="42"/>
      <c r="C168" s="42"/>
      <c r="D168" s="42"/>
      <c r="E168" s="42"/>
      <c r="F168" s="42"/>
      <c r="G168" s="44"/>
      <c r="H168" s="44"/>
      <c r="I168" s="41"/>
      <c r="J168" s="44"/>
      <c r="K168" s="41"/>
      <c r="L168" s="53"/>
      <c r="M168" s="41"/>
      <c r="N168" s="53"/>
      <c r="O168" s="44"/>
      <c r="P168" s="44"/>
      <c r="Q168" s="44"/>
      <c r="R168" s="44"/>
      <c r="S168" s="44"/>
      <c r="T168" s="44"/>
      <c r="U168" s="44"/>
      <c r="V168" s="44"/>
      <c r="W168" s="44"/>
      <c r="X168" s="44"/>
      <c r="Y168" s="44"/>
      <c r="Z168" s="44"/>
      <c r="AA168" s="44"/>
      <c r="AB168" s="44"/>
      <c r="AC168" s="44"/>
      <c r="AD168" s="44"/>
      <c r="AE168" s="44"/>
      <c r="AF168" s="44"/>
      <c r="AG168" s="44"/>
      <c r="AH168" s="42"/>
      <c r="AI168" s="42"/>
    </row>
    <row r="169" spans="1:35" ht="12.75" customHeight="1" x14ac:dyDescent="0.2">
      <c r="A169" s="42"/>
      <c r="B169" s="42"/>
      <c r="C169" s="42"/>
      <c r="D169" s="42"/>
      <c r="E169" s="42"/>
      <c r="F169" s="42"/>
      <c r="G169" s="44"/>
      <c r="H169" s="44"/>
      <c r="I169" s="41"/>
      <c r="J169" s="44"/>
      <c r="K169" s="41"/>
      <c r="L169" s="53"/>
      <c r="M169" s="41"/>
      <c r="N169" s="53"/>
      <c r="O169" s="44"/>
      <c r="P169" s="44"/>
      <c r="Q169" s="44"/>
      <c r="R169" s="44"/>
      <c r="S169" s="44"/>
      <c r="T169" s="44"/>
      <c r="U169" s="44"/>
      <c r="V169" s="44"/>
      <c r="W169" s="44"/>
      <c r="X169" s="44"/>
      <c r="Y169" s="44"/>
      <c r="Z169" s="44"/>
      <c r="AA169" s="44"/>
      <c r="AB169" s="44"/>
      <c r="AC169" s="44"/>
      <c r="AD169" s="44"/>
      <c r="AE169" s="44"/>
      <c r="AF169" s="44"/>
      <c r="AG169" s="44"/>
      <c r="AH169" s="42"/>
      <c r="AI169" s="42"/>
    </row>
    <row r="170" spans="1:35" ht="12.75" customHeight="1" x14ac:dyDescent="0.2">
      <c r="A170" s="42"/>
      <c r="B170" s="42"/>
      <c r="C170" s="42"/>
      <c r="D170" s="42"/>
      <c r="E170" s="42"/>
      <c r="F170" s="42"/>
      <c r="G170" s="44"/>
      <c r="H170" s="44"/>
      <c r="I170" s="41"/>
      <c r="J170" s="44"/>
      <c r="K170" s="41"/>
      <c r="L170" s="53"/>
      <c r="M170" s="41"/>
      <c r="N170" s="53"/>
      <c r="O170" s="44"/>
      <c r="P170" s="44"/>
      <c r="Q170" s="44"/>
      <c r="R170" s="44"/>
      <c r="S170" s="44"/>
      <c r="T170" s="44"/>
      <c r="U170" s="44"/>
      <c r="V170" s="44"/>
      <c r="W170" s="44"/>
      <c r="X170" s="44"/>
      <c r="Y170" s="44"/>
      <c r="Z170" s="44"/>
      <c r="AA170" s="44"/>
      <c r="AB170" s="44"/>
      <c r="AC170" s="44"/>
      <c r="AD170" s="44"/>
      <c r="AE170" s="44"/>
      <c r="AF170" s="44"/>
      <c r="AG170" s="44"/>
      <c r="AH170" s="42"/>
      <c r="AI170" s="42"/>
    </row>
    <row r="171" spans="1:35" ht="12.75" customHeight="1" x14ac:dyDescent="0.2">
      <c r="A171" s="42"/>
      <c r="B171" s="42"/>
      <c r="C171" s="42"/>
      <c r="D171" s="42"/>
      <c r="E171" s="42"/>
      <c r="F171" s="42"/>
      <c r="G171" s="44"/>
      <c r="H171" s="44"/>
      <c r="I171" s="41"/>
      <c r="J171" s="44"/>
      <c r="K171" s="41"/>
      <c r="L171" s="53"/>
      <c r="M171" s="41"/>
      <c r="N171" s="53"/>
      <c r="O171" s="44"/>
      <c r="P171" s="44"/>
      <c r="Q171" s="44"/>
      <c r="R171" s="44"/>
      <c r="S171" s="44"/>
      <c r="T171" s="44"/>
      <c r="U171" s="44"/>
      <c r="V171" s="44"/>
      <c r="W171" s="44"/>
      <c r="X171" s="44"/>
      <c r="Y171" s="44"/>
      <c r="Z171" s="44"/>
      <c r="AA171" s="44"/>
      <c r="AB171" s="44"/>
      <c r="AC171" s="44"/>
      <c r="AD171" s="44"/>
      <c r="AE171" s="44"/>
      <c r="AF171" s="44"/>
      <c r="AG171" s="44"/>
      <c r="AH171" s="42"/>
      <c r="AI171" s="42"/>
    </row>
    <row r="172" spans="1:35" ht="12.75" customHeight="1" x14ac:dyDescent="0.2">
      <c r="A172" s="42"/>
      <c r="B172" s="42"/>
      <c r="C172" s="42"/>
      <c r="D172" s="42"/>
      <c r="E172" s="42"/>
      <c r="F172" s="42"/>
      <c r="G172" s="44"/>
      <c r="H172" s="44"/>
      <c r="I172" s="41"/>
      <c r="J172" s="44"/>
      <c r="K172" s="41"/>
      <c r="L172" s="53"/>
      <c r="M172" s="41"/>
      <c r="N172" s="53"/>
      <c r="O172" s="44"/>
      <c r="P172" s="44"/>
      <c r="Q172" s="44"/>
      <c r="R172" s="44"/>
      <c r="S172" s="44"/>
      <c r="T172" s="44"/>
      <c r="U172" s="44"/>
      <c r="V172" s="44"/>
      <c r="W172" s="44"/>
      <c r="X172" s="44"/>
      <c r="Y172" s="44"/>
      <c r="Z172" s="44"/>
      <c r="AA172" s="44"/>
      <c r="AB172" s="44"/>
      <c r="AC172" s="44"/>
      <c r="AD172" s="44"/>
      <c r="AE172" s="44"/>
      <c r="AF172" s="44"/>
      <c r="AG172" s="44"/>
      <c r="AH172" s="42"/>
      <c r="AI172" s="42"/>
    </row>
    <row r="173" spans="1:35" ht="12.75" customHeight="1" x14ac:dyDescent="0.2">
      <c r="A173" s="42"/>
      <c r="B173" s="42"/>
      <c r="C173" s="42"/>
      <c r="D173" s="42"/>
      <c r="E173" s="42"/>
      <c r="F173" s="42"/>
      <c r="G173" s="44"/>
      <c r="H173" s="44"/>
      <c r="I173" s="41"/>
      <c r="J173" s="44"/>
      <c r="K173" s="41"/>
      <c r="L173" s="53"/>
      <c r="M173" s="41"/>
      <c r="N173" s="53"/>
      <c r="O173" s="44"/>
      <c r="P173" s="44"/>
      <c r="Q173" s="44"/>
      <c r="R173" s="44"/>
      <c r="S173" s="44"/>
      <c r="T173" s="44"/>
      <c r="U173" s="44"/>
      <c r="V173" s="44"/>
      <c r="W173" s="44"/>
      <c r="X173" s="44"/>
      <c r="Y173" s="44"/>
      <c r="Z173" s="44"/>
      <c r="AA173" s="44"/>
      <c r="AB173" s="44"/>
      <c r="AC173" s="44"/>
      <c r="AD173" s="44"/>
      <c r="AE173" s="44"/>
      <c r="AF173" s="44"/>
      <c r="AG173" s="44"/>
      <c r="AH173" s="42"/>
      <c r="AI173" s="42"/>
    </row>
    <row r="174" spans="1:35" ht="12.75" customHeight="1" x14ac:dyDescent="0.2">
      <c r="A174" s="42"/>
      <c r="B174" s="42"/>
      <c r="C174" s="42"/>
      <c r="D174" s="42"/>
      <c r="E174" s="42"/>
      <c r="F174" s="42"/>
      <c r="G174" s="44"/>
      <c r="H174" s="44"/>
      <c r="I174" s="41"/>
      <c r="J174" s="44"/>
      <c r="K174" s="41"/>
      <c r="L174" s="53"/>
      <c r="M174" s="41"/>
      <c r="N174" s="53"/>
      <c r="O174" s="44"/>
      <c r="P174" s="44"/>
      <c r="Q174" s="44"/>
      <c r="R174" s="44"/>
      <c r="S174" s="44"/>
      <c r="T174" s="44"/>
      <c r="U174" s="44"/>
      <c r="V174" s="44"/>
      <c r="W174" s="44"/>
      <c r="X174" s="44"/>
      <c r="Y174" s="44"/>
      <c r="Z174" s="44"/>
      <c r="AA174" s="44"/>
      <c r="AB174" s="44"/>
      <c r="AC174" s="44"/>
      <c r="AD174" s="44"/>
      <c r="AE174" s="44"/>
      <c r="AF174" s="44"/>
      <c r="AG174" s="44"/>
      <c r="AH174" s="42"/>
      <c r="AI174" s="42"/>
    </row>
    <row r="175" spans="1:35" ht="12.75" customHeight="1" x14ac:dyDescent="0.2">
      <c r="A175" s="42"/>
      <c r="B175" s="42"/>
      <c r="C175" s="42"/>
      <c r="D175" s="42"/>
      <c r="E175" s="42"/>
      <c r="F175" s="42"/>
      <c r="G175" s="44"/>
      <c r="H175" s="44"/>
      <c r="I175" s="41"/>
      <c r="J175" s="44"/>
      <c r="K175" s="41"/>
      <c r="L175" s="53"/>
      <c r="M175" s="41"/>
      <c r="N175" s="53"/>
      <c r="O175" s="44"/>
      <c r="P175" s="44"/>
      <c r="Q175" s="44"/>
      <c r="R175" s="44"/>
      <c r="S175" s="44"/>
      <c r="T175" s="44"/>
      <c r="U175" s="44"/>
      <c r="V175" s="44"/>
      <c r="W175" s="44"/>
      <c r="X175" s="44"/>
      <c r="Y175" s="44"/>
      <c r="Z175" s="44"/>
      <c r="AA175" s="44"/>
      <c r="AB175" s="44"/>
      <c r="AC175" s="44"/>
      <c r="AD175" s="44"/>
      <c r="AE175" s="44"/>
      <c r="AF175" s="44"/>
      <c r="AG175" s="44"/>
      <c r="AH175" s="42"/>
      <c r="AI175" s="42"/>
    </row>
    <row r="176" spans="1:35" ht="12.75" customHeight="1" x14ac:dyDescent="0.2">
      <c r="A176" s="42"/>
      <c r="B176" s="42"/>
      <c r="C176" s="42"/>
      <c r="D176" s="42"/>
      <c r="E176" s="42"/>
      <c r="F176" s="42"/>
      <c r="G176" s="44"/>
      <c r="H176" s="44"/>
      <c r="I176" s="41"/>
      <c r="J176" s="44"/>
      <c r="K176" s="41"/>
      <c r="L176" s="53"/>
      <c r="M176" s="41"/>
      <c r="N176" s="53"/>
      <c r="O176" s="44"/>
      <c r="P176" s="44"/>
      <c r="Q176" s="44"/>
      <c r="R176" s="44"/>
      <c r="S176" s="44"/>
      <c r="T176" s="44"/>
      <c r="U176" s="44"/>
      <c r="V176" s="44"/>
      <c r="W176" s="44"/>
      <c r="X176" s="44"/>
      <c r="Y176" s="44"/>
      <c r="Z176" s="44"/>
      <c r="AA176" s="44"/>
      <c r="AB176" s="44"/>
      <c r="AC176" s="44"/>
      <c r="AD176" s="44"/>
      <c r="AE176" s="44"/>
      <c r="AF176" s="44"/>
      <c r="AG176" s="44"/>
      <c r="AH176" s="42"/>
      <c r="AI176" s="42"/>
    </row>
    <row r="177" spans="1:35" ht="12.75" customHeight="1" x14ac:dyDescent="0.2">
      <c r="A177" s="42"/>
      <c r="B177" s="42"/>
      <c r="C177" s="42"/>
      <c r="D177" s="42"/>
      <c r="E177" s="42"/>
      <c r="F177" s="42"/>
      <c r="G177" s="44"/>
      <c r="H177" s="44"/>
      <c r="I177" s="41"/>
      <c r="J177" s="44"/>
      <c r="K177" s="41"/>
      <c r="L177" s="53"/>
      <c r="M177" s="41"/>
      <c r="N177" s="53"/>
      <c r="O177" s="44"/>
      <c r="P177" s="44"/>
      <c r="Q177" s="44"/>
      <c r="R177" s="44"/>
      <c r="S177" s="44"/>
      <c r="T177" s="44"/>
      <c r="U177" s="44"/>
      <c r="V177" s="44"/>
      <c r="W177" s="44"/>
      <c r="X177" s="44"/>
      <c r="Y177" s="44"/>
      <c r="Z177" s="44"/>
      <c r="AA177" s="44"/>
      <c r="AB177" s="44"/>
      <c r="AC177" s="44"/>
      <c r="AD177" s="44"/>
      <c r="AE177" s="44"/>
      <c r="AF177" s="44"/>
      <c r="AG177" s="44"/>
      <c r="AH177" s="42"/>
      <c r="AI177" s="42"/>
    </row>
    <row r="178" spans="1:35" ht="12.75" customHeight="1" x14ac:dyDescent="0.2">
      <c r="A178" s="42"/>
      <c r="B178" s="42"/>
      <c r="C178" s="42"/>
      <c r="D178" s="42"/>
      <c r="E178" s="42"/>
      <c r="F178" s="42"/>
      <c r="G178" s="44"/>
      <c r="H178" s="44"/>
      <c r="I178" s="41"/>
      <c r="J178" s="44"/>
      <c r="K178" s="41"/>
      <c r="L178" s="53"/>
      <c r="M178" s="41"/>
      <c r="N178" s="53"/>
      <c r="O178" s="44"/>
      <c r="P178" s="44"/>
      <c r="Q178" s="44"/>
      <c r="R178" s="44"/>
      <c r="S178" s="44"/>
      <c r="T178" s="44"/>
      <c r="U178" s="44"/>
      <c r="V178" s="44"/>
      <c r="W178" s="44"/>
      <c r="X178" s="44"/>
      <c r="Y178" s="44"/>
      <c r="Z178" s="44"/>
      <c r="AA178" s="44"/>
      <c r="AB178" s="44"/>
      <c r="AC178" s="44"/>
      <c r="AD178" s="44"/>
      <c r="AE178" s="44"/>
      <c r="AF178" s="44"/>
      <c r="AG178" s="44"/>
      <c r="AH178" s="42"/>
      <c r="AI178" s="42"/>
    </row>
    <row r="179" spans="1:35" ht="12.75" customHeight="1" x14ac:dyDescent="0.2">
      <c r="A179" s="42"/>
      <c r="B179" s="42"/>
      <c r="C179" s="42"/>
      <c r="D179" s="42"/>
      <c r="E179" s="42"/>
      <c r="F179" s="42"/>
      <c r="G179" s="44"/>
      <c r="H179" s="44"/>
      <c r="I179" s="41"/>
      <c r="J179" s="44"/>
      <c r="K179" s="41"/>
      <c r="L179" s="53"/>
      <c r="M179" s="41"/>
      <c r="N179" s="53"/>
      <c r="O179" s="44"/>
      <c r="P179" s="44"/>
      <c r="Q179" s="44"/>
      <c r="R179" s="44"/>
      <c r="S179" s="44"/>
      <c r="T179" s="44"/>
      <c r="U179" s="44"/>
      <c r="V179" s="44"/>
      <c r="W179" s="44"/>
      <c r="X179" s="44"/>
      <c r="Y179" s="44"/>
      <c r="Z179" s="44"/>
      <c r="AA179" s="44"/>
      <c r="AB179" s="44"/>
      <c r="AC179" s="44"/>
      <c r="AD179" s="44"/>
      <c r="AE179" s="44"/>
      <c r="AF179" s="44"/>
      <c r="AG179" s="44"/>
      <c r="AH179" s="42"/>
      <c r="AI179" s="42"/>
    </row>
    <row r="180" spans="1:35" ht="12.75" customHeight="1" x14ac:dyDescent="0.2">
      <c r="A180" s="42"/>
      <c r="B180" s="42"/>
      <c r="C180" s="42"/>
      <c r="D180" s="42"/>
      <c r="E180" s="42"/>
      <c r="F180" s="42"/>
      <c r="G180" s="44"/>
      <c r="H180" s="44"/>
      <c r="I180" s="41"/>
      <c r="J180" s="44"/>
      <c r="K180" s="41"/>
      <c r="L180" s="53"/>
      <c r="M180" s="41"/>
      <c r="N180" s="53"/>
      <c r="O180" s="44"/>
      <c r="P180" s="44"/>
      <c r="Q180" s="44"/>
      <c r="R180" s="44"/>
      <c r="S180" s="44"/>
      <c r="T180" s="44"/>
      <c r="U180" s="44"/>
      <c r="V180" s="44"/>
      <c r="W180" s="44"/>
      <c r="X180" s="44"/>
      <c r="Y180" s="44"/>
      <c r="Z180" s="44"/>
      <c r="AA180" s="44"/>
      <c r="AB180" s="44"/>
      <c r="AC180" s="44"/>
      <c r="AD180" s="44"/>
      <c r="AE180" s="44"/>
      <c r="AF180" s="44"/>
      <c r="AG180" s="44"/>
      <c r="AH180" s="42"/>
      <c r="AI180" s="42"/>
    </row>
    <row r="181" spans="1:35" ht="12.75" customHeight="1" x14ac:dyDescent="0.2">
      <c r="A181" s="42"/>
      <c r="B181" s="42"/>
      <c r="C181" s="42"/>
      <c r="D181" s="42"/>
      <c r="E181" s="42"/>
      <c r="F181" s="42"/>
      <c r="G181" s="44"/>
      <c r="H181" s="44"/>
      <c r="I181" s="41"/>
      <c r="J181" s="44"/>
      <c r="K181" s="41"/>
      <c r="L181" s="53"/>
      <c r="M181" s="41"/>
      <c r="N181" s="53"/>
      <c r="O181" s="44"/>
      <c r="P181" s="44"/>
      <c r="Q181" s="44"/>
      <c r="R181" s="44"/>
      <c r="S181" s="44"/>
      <c r="T181" s="44"/>
      <c r="U181" s="44"/>
      <c r="V181" s="44"/>
      <c r="W181" s="44"/>
      <c r="X181" s="44"/>
      <c r="Y181" s="44"/>
      <c r="Z181" s="44"/>
      <c r="AA181" s="44"/>
      <c r="AB181" s="44"/>
      <c r="AC181" s="44"/>
      <c r="AD181" s="44"/>
      <c r="AE181" s="44"/>
      <c r="AF181" s="44"/>
      <c r="AG181" s="44"/>
      <c r="AH181" s="42"/>
      <c r="AI181" s="42"/>
    </row>
    <row r="182" spans="1:35" ht="12.75" customHeight="1" x14ac:dyDescent="0.2">
      <c r="A182" s="42"/>
      <c r="B182" s="42"/>
      <c r="C182" s="42"/>
      <c r="D182" s="42"/>
      <c r="E182" s="42"/>
      <c r="F182" s="42"/>
      <c r="G182" s="44"/>
      <c r="H182" s="44"/>
      <c r="I182" s="41"/>
      <c r="J182" s="44"/>
      <c r="K182" s="41"/>
      <c r="L182" s="53"/>
      <c r="M182" s="41"/>
      <c r="N182" s="53"/>
      <c r="O182" s="44"/>
      <c r="P182" s="44"/>
      <c r="Q182" s="44"/>
      <c r="R182" s="44"/>
      <c r="S182" s="44"/>
      <c r="T182" s="44"/>
      <c r="U182" s="44"/>
      <c r="V182" s="44"/>
      <c r="W182" s="44"/>
      <c r="X182" s="44"/>
      <c r="Y182" s="44"/>
      <c r="Z182" s="44"/>
      <c r="AA182" s="44"/>
      <c r="AB182" s="44"/>
      <c r="AC182" s="44"/>
      <c r="AD182" s="44"/>
      <c r="AE182" s="44"/>
      <c r="AF182" s="44"/>
      <c r="AG182" s="44"/>
      <c r="AH182" s="42"/>
      <c r="AI182" s="42"/>
    </row>
    <row r="183" spans="1:35" ht="12.75" customHeight="1" x14ac:dyDescent="0.2">
      <c r="A183" s="42"/>
      <c r="B183" s="42"/>
      <c r="C183" s="42"/>
      <c r="D183" s="42"/>
      <c r="E183" s="42"/>
      <c r="F183" s="42"/>
      <c r="G183" s="44"/>
      <c r="H183" s="44"/>
      <c r="I183" s="41"/>
      <c r="J183" s="44"/>
      <c r="K183" s="41"/>
      <c r="L183" s="53"/>
      <c r="M183" s="41"/>
      <c r="N183" s="53"/>
      <c r="O183" s="44"/>
      <c r="P183" s="44"/>
      <c r="Q183" s="44"/>
      <c r="R183" s="44"/>
      <c r="S183" s="44"/>
      <c r="T183" s="44"/>
      <c r="U183" s="44"/>
      <c r="V183" s="44"/>
      <c r="W183" s="44"/>
      <c r="X183" s="44"/>
      <c r="Y183" s="44"/>
      <c r="Z183" s="44"/>
      <c r="AA183" s="44"/>
      <c r="AB183" s="44"/>
      <c r="AC183" s="44"/>
      <c r="AD183" s="44"/>
      <c r="AE183" s="44"/>
      <c r="AF183" s="44"/>
      <c r="AG183" s="44"/>
      <c r="AH183" s="42"/>
      <c r="AI183" s="42"/>
    </row>
    <row r="184" spans="1:35" ht="12.75" customHeight="1" x14ac:dyDescent="0.2">
      <c r="A184" s="42"/>
      <c r="B184" s="42"/>
      <c r="C184" s="42"/>
      <c r="D184" s="42"/>
      <c r="E184" s="42"/>
      <c r="F184" s="42"/>
      <c r="G184" s="44"/>
      <c r="H184" s="44"/>
      <c r="I184" s="41"/>
      <c r="J184" s="44"/>
      <c r="K184" s="41"/>
      <c r="L184" s="53"/>
      <c r="M184" s="41"/>
      <c r="N184" s="53"/>
      <c r="O184" s="44"/>
      <c r="P184" s="44"/>
      <c r="Q184" s="44"/>
      <c r="R184" s="44"/>
      <c r="S184" s="44"/>
      <c r="T184" s="44"/>
      <c r="U184" s="44"/>
      <c r="V184" s="44"/>
      <c r="W184" s="44"/>
      <c r="X184" s="44"/>
      <c r="Y184" s="44"/>
      <c r="Z184" s="44"/>
      <c r="AA184" s="44"/>
      <c r="AB184" s="44"/>
      <c r="AC184" s="44"/>
      <c r="AD184" s="44"/>
      <c r="AE184" s="44"/>
      <c r="AF184" s="44"/>
      <c r="AG184" s="44"/>
      <c r="AH184" s="42"/>
      <c r="AI184" s="42"/>
    </row>
    <row r="185" spans="1:35" ht="12.75" customHeight="1" x14ac:dyDescent="0.2">
      <c r="A185" s="42"/>
      <c r="B185" s="42"/>
      <c r="C185" s="42"/>
      <c r="D185" s="42"/>
      <c r="E185" s="42"/>
      <c r="F185" s="42"/>
      <c r="G185" s="44"/>
      <c r="H185" s="44"/>
      <c r="I185" s="41"/>
      <c r="J185" s="44"/>
      <c r="K185" s="41"/>
      <c r="L185" s="53"/>
      <c r="M185" s="41"/>
      <c r="N185" s="53"/>
      <c r="O185" s="44"/>
      <c r="P185" s="44"/>
      <c r="Q185" s="44"/>
      <c r="R185" s="44"/>
      <c r="S185" s="44"/>
      <c r="T185" s="44"/>
      <c r="U185" s="44"/>
      <c r="V185" s="44"/>
      <c r="W185" s="44"/>
      <c r="X185" s="44"/>
      <c r="Y185" s="44"/>
      <c r="Z185" s="44"/>
      <c r="AA185" s="44"/>
      <c r="AB185" s="44"/>
      <c r="AC185" s="44"/>
      <c r="AD185" s="44"/>
      <c r="AE185" s="44"/>
      <c r="AF185" s="44"/>
      <c r="AG185" s="44"/>
      <c r="AH185" s="42"/>
      <c r="AI185" s="42"/>
    </row>
    <row r="186" spans="1:35" ht="12.75" customHeight="1" x14ac:dyDescent="0.2">
      <c r="A186" s="42"/>
      <c r="B186" s="42"/>
      <c r="C186" s="42"/>
      <c r="D186" s="42"/>
      <c r="E186" s="42"/>
      <c r="F186" s="42"/>
      <c r="G186" s="44"/>
      <c r="H186" s="44"/>
      <c r="I186" s="41"/>
      <c r="J186" s="44"/>
      <c r="K186" s="41"/>
      <c r="L186" s="53"/>
      <c r="M186" s="41"/>
      <c r="N186" s="53"/>
      <c r="O186" s="44"/>
      <c r="P186" s="44"/>
      <c r="Q186" s="44"/>
      <c r="R186" s="44"/>
      <c r="S186" s="44"/>
      <c r="T186" s="44"/>
      <c r="U186" s="44"/>
      <c r="V186" s="44"/>
      <c r="W186" s="44"/>
      <c r="X186" s="44"/>
      <c r="Y186" s="44"/>
      <c r="Z186" s="44"/>
      <c r="AA186" s="44"/>
      <c r="AB186" s="44"/>
      <c r="AC186" s="44"/>
      <c r="AD186" s="44"/>
      <c r="AE186" s="44"/>
      <c r="AF186" s="44"/>
      <c r="AG186" s="44"/>
      <c r="AH186" s="42"/>
      <c r="AI186" s="42"/>
    </row>
    <row r="187" spans="1:35" ht="12.75" customHeight="1" x14ac:dyDescent="0.2">
      <c r="A187" s="42"/>
      <c r="B187" s="42"/>
      <c r="C187" s="42"/>
      <c r="D187" s="42"/>
      <c r="E187" s="42"/>
      <c r="F187" s="42"/>
      <c r="G187" s="44"/>
      <c r="H187" s="44"/>
      <c r="I187" s="41"/>
      <c r="J187" s="44"/>
      <c r="K187" s="41"/>
      <c r="L187" s="53"/>
      <c r="M187" s="41"/>
      <c r="N187" s="53"/>
      <c r="O187" s="44"/>
      <c r="P187" s="44"/>
      <c r="Q187" s="44"/>
      <c r="R187" s="44"/>
      <c r="S187" s="44"/>
      <c r="T187" s="44"/>
      <c r="U187" s="44"/>
      <c r="V187" s="44"/>
      <c r="W187" s="44"/>
      <c r="X187" s="44"/>
      <c r="Y187" s="44"/>
      <c r="Z187" s="44"/>
      <c r="AA187" s="44"/>
      <c r="AB187" s="44"/>
      <c r="AC187" s="44"/>
      <c r="AD187" s="44"/>
      <c r="AE187" s="44"/>
      <c r="AF187" s="44"/>
      <c r="AG187" s="44"/>
      <c r="AH187" s="42"/>
      <c r="AI187" s="42"/>
    </row>
    <row r="188" spans="1:35" ht="12.75" customHeight="1" x14ac:dyDescent="0.2">
      <c r="A188" s="42"/>
      <c r="B188" s="42"/>
      <c r="C188" s="42"/>
      <c r="D188" s="42"/>
      <c r="E188" s="42"/>
      <c r="F188" s="42"/>
      <c r="G188" s="44"/>
      <c r="H188" s="44"/>
      <c r="I188" s="41"/>
      <c r="J188" s="44"/>
      <c r="K188" s="41"/>
      <c r="L188" s="53"/>
      <c r="M188" s="41"/>
      <c r="N188" s="53"/>
      <c r="O188" s="44"/>
      <c r="P188" s="44"/>
      <c r="Q188" s="44"/>
      <c r="R188" s="44"/>
      <c r="S188" s="44"/>
      <c r="T188" s="44"/>
      <c r="U188" s="44"/>
      <c r="V188" s="44"/>
      <c r="W188" s="44"/>
      <c r="X188" s="44"/>
      <c r="Y188" s="44"/>
      <c r="Z188" s="44"/>
      <c r="AA188" s="44"/>
      <c r="AB188" s="44"/>
      <c r="AC188" s="44"/>
      <c r="AD188" s="44"/>
      <c r="AE188" s="44"/>
      <c r="AF188" s="44"/>
      <c r="AG188" s="44"/>
      <c r="AH188" s="42"/>
      <c r="AI188" s="42"/>
    </row>
    <row r="189" spans="1:35" ht="12.75" customHeight="1" x14ac:dyDescent="0.2">
      <c r="A189" s="42"/>
      <c r="B189" s="42"/>
      <c r="C189" s="42"/>
      <c r="D189" s="42"/>
      <c r="E189" s="42"/>
      <c r="F189" s="42"/>
      <c r="G189" s="44"/>
      <c r="H189" s="44"/>
      <c r="I189" s="41"/>
      <c r="J189" s="44"/>
      <c r="K189" s="41"/>
      <c r="L189" s="53"/>
      <c r="M189" s="41"/>
      <c r="N189" s="53"/>
      <c r="O189" s="44"/>
      <c r="P189" s="44"/>
      <c r="Q189" s="44"/>
      <c r="R189" s="44"/>
      <c r="S189" s="44"/>
      <c r="T189" s="44"/>
      <c r="U189" s="44"/>
      <c r="V189" s="44"/>
      <c r="W189" s="44"/>
      <c r="X189" s="44"/>
      <c r="Y189" s="44"/>
      <c r="Z189" s="44"/>
      <c r="AA189" s="44"/>
      <c r="AB189" s="44"/>
      <c r="AC189" s="44"/>
      <c r="AD189" s="44"/>
      <c r="AE189" s="44"/>
      <c r="AF189" s="44"/>
      <c r="AG189" s="44"/>
      <c r="AH189" s="42"/>
      <c r="AI189" s="42"/>
    </row>
    <row r="190" spans="1:35" ht="12.75" customHeight="1" x14ac:dyDescent="0.2">
      <c r="A190" s="42"/>
      <c r="B190" s="42"/>
      <c r="C190" s="42"/>
      <c r="D190" s="42"/>
      <c r="E190" s="42"/>
      <c r="F190" s="42"/>
      <c r="G190" s="44"/>
      <c r="H190" s="44"/>
      <c r="I190" s="41"/>
      <c r="J190" s="44"/>
      <c r="K190" s="41"/>
      <c r="L190" s="53"/>
      <c r="M190" s="41"/>
      <c r="N190" s="53"/>
      <c r="O190" s="44"/>
      <c r="P190" s="44"/>
      <c r="Q190" s="44"/>
      <c r="R190" s="44"/>
      <c r="S190" s="44"/>
      <c r="T190" s="44"/>
      <c r="U190" s="44"/>
      <c r="V190" s="44"/>
      <c r="W190" s="44"/>
      <c r="X190" s="44"/>
      <c r="Y190" s="44"/>
      <c r="Z190" s="44"/>
      <c r="AA190" s="44"/>
      <c r="AB190" s="44"/>
      <c r="AC190" s="44"/>
      <c r="AD190" s="44"/>
      <c r="AE190" s="44"/>
      <c r="AF190" s="44"/>
      <c r="AG190" s="44"/>
      <c r="AH190" s="42"/>
      <c r="AI190" s="42"/>
    </row>
    <row r="191" spans="1:35" ht="12.75" customHeight="1" x14ac:dyDescent="0.2">
      <c r="A191" s="42"/>
      <c r="B191" s="42"/>
      <c r="C191" s="42"/>
      <c r="D191" s="42"/>
      <c r="E191" s="42"/>
      <c r="F191" s="42"/>
      <c r="G191" s="44"/>
      <c r="H191" s="44"/>
      <c r="I191" s="41"/>
      <c r="J191" s="44"/>
      <c r="K191" s="41"/>
      <c r="L191" s="53"/>
      <c r="M191" s="41"/>
      <c r="N191" s="53"/>
      <c r="O191" s="44"/>
      <c r="P191" s="44"/>
      <c r="Q191" s="44"/>
      <c r="R191" s="44"/>
      <c r="S191" s="44"/>
      <c r="T191" s="44"/>
      <c r="U191" s="44"/>
      <c r="V191" s="44"/>
      <c r="W191" s="44"/>
      <c r="X191" s="44"/>
      <c r="Y191" s="44"/>
      <c r="Z191" s="44"/>
      <c r="AA191" s="44"/>
      <c r="AB191" s="44"/>
      <c r="AC191" s="44"/>
      <c r="AD191" s="44"/>
      <c r="AE191" s="44"/>
      <c r="AF191" s="44"/>
      <c r="AG191" s="44"/>
      <c r="AH191" s="42"/>
      <c r="AI191" s="42"/>
    </row>
    <row r="192" spans="1:35" ht="12.75" customHeight="1" x14ac:dyDescent="0.2">
      <c r="A192" s="42"/>
      <c r="B192" s="42"/>
      <c r="C192" s="42"/>
      <c r="D192" s="42"/>
      <c r="E192" s="42"/>
      <c r="F192" s="42"/>
      <c r="G192" s="44"/>
      <c r="H192" s="44"/>
      <c r="I192" s="41"/>
      <c r="J192" s="44"/>
      <c r="K192" s="41"/>
      <c r="L192" s="53"/>
      <c r="M192" s="41"/>
      <c r="N192" s="53"/>
      <c r="O192" s="44"/>
      <c r="P192" s="44"/>
      <c r="Q192" s="44"/>
      <c r="R192" s="44"/>
      <c r="S192" s="44"/>
      <c r="T192" s="44"/>
      <c r="U192" s="44"/>
      <c r="V192" s="44"/>
      <c r="W192" s="44"/>
      <c r="X192" s="44"/>
      <c r="Y192" s="44"/>
      <c r="Z192" s="44"/>
      <c r="AA192" s="44"/>
      <c r="AB192" s="44"/>
      <c r="AC192" s="44"/>
      <c r="AD192" s="44"/>
      <c r="AE192" s="44"/>
      <c r="AF192" s="44"/>
      <c r="AG192" s="44"/>
      <c r="AH192" s="42"/>
      <c r="AI192" s="42"/>
    </row>
    <row r="193" spans="1:35" ht="12.75" customHeight="1" x14ac:dyDescent="0.2">
      <c r="A193" s="42"/>
      <c r="B193" s="42"/>
      <c r="C193" s="42"/>
      <c r="D193" s="42"/>
      <c r="E193" s="42"/>
      <c r="F193" s="42"/>
      <c r="G193" s="44"/>
      <c r="H193" s="44"/>
      <c r="I193" s="41"/>
      <c r="J193" s="44"/>
      <c r="K193" s="41"/>
      <c r="L193" s="53"/>
      <c r="M193" s="41"/>
      <c r="N193" s="53"/>
      <c r="O193" s="44"/>
      <c r="P193" s="44"/>
      <c r="Q193" s="44"/>
      <c r="R193" s="44"/>
      <c r="S193" s="44"/>
      <c r="T193" s="44"/>
      <c r="U193" s="44"/>
      <c r="V193" s="44"/>
      <c r="W193" s="44"/>
      <c r="X193" s="44"/>
      <c r="Y193" s="44"/>
      <c r="Z193" s="44"/>
      <c r="AA193" s="44"/>
      <c r="AB193" s="44"/>
      <c r="AC193" s="44"/>
      <c r="AD193" s="44"/>
      <c r="AE193" s="44"/>
      <c r="AF193" s="44"/>
      <c r="AG193" s="44"/>
      <c r="AH193" s="42"/>
      <c r="AI193" s="42"/>
    </row>
    <row r="194" spans="1:35" ht="12.75" customHeight="1" x14ac:dyDescent="0.2">
      <c r="A194" s="42"/>
      <c r="B194" s="42"/>
      <c r="C194" s="42"/>
      <c r="D194" s="42"/>
      <c r="E194" s="42"/>
      <c r="F194" s="42"/>
      <c r="G194" s="44"/>
      <c r="H194" s="44"/>
      <c r="I194" s="41"/>
      <c r="J194" s="44"/>
      <c r="K194" s="41"/>
      <c r="L194" s="53"/>
      <c r="M194" s="41"/>
      <c r="N194" s="53"/>
      <c r="O194" s="44"/>
      <c r="P194" s="44"/>
      <c r="Q194" s="44"/>
      <c r="R194" s="44"/>
      <c r="S194" s="44"/>
      <c r="T194" s="44"/>
      <c r="U194" s="44"/>
      <c r="V194" s="44"/>
      <c r="W194" s="44"/>
      <c r="X194" s="44"/>
      <c r="Y194" s="44"/>
      <c r="Z194" s="44"/>
      <c r="AA194" s="44"/>
      <c r="AB194" s="44"/>
      <c r="AC194" s="44"/>
      <c r="AD194" s="44"/>
      <c r="AE194" s="44"/>
      <c r="AF194" s="44"/>
      <c r="AG194" s="44"/>
      <c r="AH194" s="42"/>
      <c r="AI194" s="42"/>
    </row>
    <row r="195" spans="1:35" ht="12.75" customHeight="1" x14ac:dyDescent="0.2">
      <c r="A195" s="42"/>
      <c r="B195" s="42"/>
      <c r="C195" s="42"/>
      <c r="D195" s="42"/>
      <c r="E195" s="42"/>
      <c r="F195" s="42"/>
      <c r="G195" s="44"/>
      <c r="H195" s="44"/>
      <c r="I195" s="41"/>
      <c r="J195" s="44"/>
      <c r="K195" s="41"/>
      <c r="L195" s="53"/>
      <c r="M195" s="41"/>
      <c r="N195" s="53"/>
      <c r="O195" s="44"/>
      <c r="P195" s="44"/>
      <c r="Q195" s="44"/>
      <c r="R195" s="44"/>
      <c r="S195" s="44"/>
      <c r="T195" s="44"/>
      <c r="U195" s="44"/>
      <c r="V195" s="44"/>
      <c r="W195" s="44"/>
      <c r="X195" s="44"/>
      <c r="Y195" s="44"/>
      <c r="Z195" s="44"/>
      <c r="AA195" s="44"/>
      <c r="AB195" s="44"/>
      <c r="AC195" s="44"/>
      <c r="AD195" s="44"/>
      <c r="AE195" s="44"/>
      <c r="AF195" s="44"/>
      <c r="AG195" s="44"/>
      <c r="AH195" s="42"/>
      <c r="AI195" s="42"/>
    </row>
    <row r="196" spans="1:35" ht="12.75" customHeight="1" x14ac:dyDescent="0.2">
      <c r="A196" s="42"/>
      <c r="B196" s="42"/>
      <c r="C196" s="42"/>
      <c r="D196" s="42"/>
      <c r="E196" s="42"/>
      <c r="F196" s="42"/>
      <c r="G196" s="44"/>
      <c r="H196" s="44"/>
      <c r="I196" s="41"/>
      <c r="J196" s="44"/>
      <c r="K196" s="41"/>
      <c r="L196" s="53"/>
      <c r="M196" s="41"/>
      <c r="N196" s="53"/>
      <c r="O196" s="44"/>
      <c r="P196" s="44"/>
      <c r="Q196" s="44"/>
      <c r="R196" s="44"/>
      <c r="S196" s="44"/>
      <c r="T196" s="44"/>
      <c r="U196" s="44"/>
      <c r="V196" s="44"/>
      <c r="W196" s="44"/>
      <c r="X196" s="44"/>
      <c r="Y196" s="44"/>
      <c r="Z196" s="44"/>
      <c r="AA196" s="44"/>
      <c r="AB196" s="44"/>
      <c r="AC196" s="44"/>
      <c r="AD196" s="44"/>
      <c r="AE196" s="44"/>
      <c r="AF196" s="44"/>
      <c r="AG196" s="44"/>
      <c r="AH196" s="42"/>
      <c r="AI196" s="42"/>
    </row>
    <row r="197" spans="1:35" ht="12.75" customHeight="1" x14ac:dyDescent="0.2">
      <c r="A197" s="42"/>
      <c r="B197" s="42"/>
      <c r="C197" s="42"/>
      <c r="D197" s="42"/>
      <c r="E197" s="42"/>
      <c r="F197" s="42"/>
      <c r="G197" s="44"/>
      <c r="H197" s="44"/>
      <c r="I197" s="41"/>
      <c r="J197" s="44"/>
      <c r="K197" s="41"/>
      <c r="L197" s="53"/>
      <c r="M197" s="41"/>
      <c r="N197" s="53"/>
      <c r="O197" s="44"/>
      <c r="P197" s="44"/>
      <c r="Q197" s="44"/>
      <c r="R197" s="44"/>
      <c r="S197" s="44"/>
      <c r="T197" s="44"/>
      <c r="U197" s="44"/>
      <c r="V197" s="44"/>
      <c r="W197" s="44"/>
      <c r="X197" s="44"/>
      <c r="Y197" s="44"/>
      <c r="Z197" s="44"/>
      <c r="AA197" s="44"/>
      <c r="AB197" s="44"/>
      <c r="AC197" s="44"/>
      <c r="AD197" s="44"/>
      <c r="AE197" s="44"/>
      <c r="AF197" s="44"/>
      <c r="AG197" s="44"/>
      <c r="AH197" s="42"/>
      <c r="AI197" s="42"/>
    </row>
    <row r="198" spans="1:35" ht="12.75" customHeight="1" x14ac:dyDescent="0.2">
      <c r="A198" s="42"/>
      <c r="B198" s="42"/>
      <c r="C198" s="42"/>
      <c r="D198" s="42"/>
      <c r="E198" s="42"/>
      <c r="F198" s="42"/>
      <c r="G198" s="44"/>
      <c r="H198" s="44"/>
      <c r="I198" s="41"/>
      <c r="J198" s="44"/>
      <c r="K198" s="41"/>
      <c r="L198" s="53"/>
      <c r="M198" s="41"/>
      <c r="N198" s="53"/>
      <c r="O198" s="44"/>
      <c r="P198" s="44"/>
      <c r="Q198" s="44"/>
      <c r="R198" s="44"/>
      <c r="S198" s="44"/>
      <c r="T198" s="44"/>
      <c r="U198" s="44"/>
      <c r="V198" s="44"/>
      <c r="W198" s="44"/>
      <c r="X198" s="44"/>
      <c r="Y198" s="44"/>
      <c r="Z198" s="44"/>
      <c r="AA198" s="44"/>
      <c r="AB198" s="44"/>
      <c r="AC198" s="44"/>
      <c r="AD198" s="44"/>
      <c r="AE198" s="44"/>
      <c r="AF198" s="44"/>
      <c r="AG198" s="44"/>
      <c r="AH198" s="42"/>
      <c r="AI198" s="42"/>
    </row>
    <row r="199" spans="1:35" ht="12.75" customHeight="1" x14ac:dyDescent="0.2">
      <c r="A199" s="42"/>
      <c r="B199" s="42"/>
      <c r="C199" s="42"/>
      <c r="D199" s="42"/>
      <c r="E199" s="42"/>
      <c r="F199" s="42"/>
      <c r="G199" s="44"/>
      <c r="H199" s="44"/>
      <c r="I199" s="41"/>
      <c r="J199" s="44"/>
      <c r="K199" s="41"/>
      <c r="L199" s="53"/>
      <c r="M199" s="41"/>
      <c r="N199" s="53"/>
      <c r="O199" s="44"/>
      <c r="P199" s="44"/>
      <c r="Q199" s="44"/>
      <c r="R199" s="44"/>
      <c r="S199" s="44"/>
      <c r="T199" s="44"/>
      <c r="U199" s="44"/>
      <c r="V199" s="44"/>
      <c r="W199" s="44"/>
      <c r="X199" s="44"/>
      <c r="Y199" s="44"/>
      <c r="Z199" s="44"/>
      <c r="AA199" s="44"/>
      <c r="AB199" s="44"/>
      <c r="AC199" s="44"/>
      <c r="AD199" s="44"/>
      <c r="AE199" s="44"/>
      <c r="AF199" s="44"/>
      <c r="AG199" s="44"/>
      <c r="AH199" s="42"/>
      <c r="AI199" s="42"/>
    </row>
    <row r="200" spans="1:35" ht="12.75" customHeight="1" x14ac:dyDescent="0.2">
      <c r="A200" s="42"/>
      <c r="B200" s="42"/>
      <c r="C200" s="42"/>
      <c r="D200" s="42"/>
      <c r="E200" s="42"/>
      <c r="F200" s="42"/>
      <c r="G200" s="44"/>
      <c r="H200" s="44"/>
      <c r="I200" s="41"/>
      <c r="J200" s="44"/>
      <c r="K200" s="41"/>
      <c r="L200" s="53"/>
      <c r="M200" s="41"/>
      <c r="N200" s="53"/>
      <c r="O200" s="44"/>
      <c r="P200" s="44"/>
      <c r="Q200" s="44"/>
      <c r="R200" s="44"/>
      <c r="S200" s="44"/>
      <c r="T200" s="44"/>
      <c r="U200" s="44"/>
      <c r="V200" s="44"/>
      <c r="W200" s="44"/>
      <c r="X200" s="44"/>
      <c r="Y200" s="44"/>
      <c r="Z200" s="44"/>
      <c r="AA200" s="44"/>
      <c r="AB200" s="44"/>
      <c r="AC200" s="44"/>
      <c r="AD200" s="44"/>
      <c r="AE200" s="44"/>
      <c r="AF200" s="44"/>
      <c r="AG200" s="44"/>
      <c r="AH200" s="42"/>
      <c r="AI200" s="42"/>
    </row>
    <row r="201" spans="1:35" ht="12.75" customHeight="1" x14ac:dyDescent="0.2">
      <c r="A201" s="42"/>
      <c r="B201" s="42"/>
      <c r="C201" s="42"/>
      <c r="D201" s="42"/>
      <c r="E201" s="42"/>
      <c r="F201" s="42"/>
      <c r="G201" s="44"/>
      <c r="H201" s="44"/>
      <c r="I201" s="41"/>
      <c r="J201" s="44"/>
      <c r="K201" s="41"/>
      <c r="L201" s="53"/>
      <c r="M201" s="41"/>
      <c r="N201" s="53"/>
      <c r="O201" s="44"/>
      <c r="P201" s="44"/>
      <c r="Q201" s="44"/>
      <c r="R201" s="44"/>
      <c r="S201" s="44"/>
      <c r="T201" s="44"/>
      <c r="U201" s="44"/>
      <c r="V201" s="44"/>
      <c r="W201" s="44"/>
      <c r="X201" s="44"/>
      <c r="Y201" s="44"/>
      <c r="Z201" s="44"/>
      <c r="AA201" s="44"/>
      <c r="AB201" s="44"/>
      <c r="AC201" s="44"/>
      <c r="AD201" s="44"/>
      <c r="AE201" s="44"/>
      <c r="AF201" s="44"/>
      <c r="AG201" s="44"/>
      <c r="AH201" s="42"/>
      <c r="AI201" s="42"/>
    </row>
    <row r="202" spans="1:35" ht="12.75" customHeight="1" x14ac:dyDescent="0.2">
      <c r="A202" s="42"/>
      <c r="B202" s="42"/>
      <c r="C202" s="42"/>
      <c r="D202" s="42"/>
      <c r="E202" s="42"/>
      <c r="F202" s="42"/>
      <c r="G202" s="44"/>
      <c r="H202" s="44"/>
      <c r="I202" s="41"/>
      <c r="J202" s="44"/>
      <c r="K202" s="41"/>
      <c r="L202" s="53"/>
      <c r="M202" s="41"/>
      <c r="N202" s="53"/>
      <c r="O202" s="44"/>
      <c r="P202" s="44"/>
      <c r="Q202" s="44"/>
      <c r="R202" s="44"/>
      <c r="S202" s="44"/>
      <c r="T202" s="44"/>
      <c r="U202" s="44"/>
      <c r="V202" s="44"/>
      <c r="W202" s="44"/>
      <c r="X202" s="44"/>
      <c r="Y202" s="44"/>
      <c r="Z202" s="44"/>
      <c r="AA202" s="44"/>
      <c r="AB202" s="44"/>
      <c r="AC202" s="44"/>
      <c r="AD202" s="44"/>
      <c r="AE202" s="44"/>
      <c r="AF202" s="44"/>
      <c r="AG202" s="44"/>
      <c r="AH202" s="42"/>
      <c r="AI202" s="42"/>
    </row>
    <row r="203" spans="1:35" ht="12.75" customHeight="1" x14ac:dyDescent="0.2">
      <c r="A203" s="42"/>
      <c r="B203" s="42"/>
      <c r="C203" s="42"/>
      <c r="D203" s="42"/>
      <c r="E203" s="42"/>
      <c r="F203" s="42"/>
      <c r="G203" s="44"/>
      <c r="H203" s="44"/>
      <c r="I203" s="41"/>
      <c r="J203" s="44"/>
      <c r="K203" s="41"/>
      <c r="L203" s="53"/>
      <c r="M203" s="41"/>
      <c r="N203" s="53"/>
      <c r="O203" s="44"/>
      <c r="P203" s="44"/>
      <c r="Q203" s="44"/>
      <c r="R203" s="44"/>
      <c r="S203" s="44"/>
      <c r="T203" s="44"/>
      <c r="U203" s="44"/>
      <c r="V203" s="44"/>
      <c r="W203" s="44"/>
      <c r="X203" s="44"/>
      <c r="Y203" s="44"/>
      <c r="Z203" s="44"/>
      <c r="AA203" s="44"/>
      <c r="AB203" s="44"/>
      <c r="AC203" s="44"/>
      <c r="AD203" s="44"/>
      <c r="AE203" s="44"/>
      <c r="AF203" s="44"/>
      <c r="AG203" s="44"/>
      <c r="AH203" s="42"/>
      <c r="AI203" s="42"/>
    </row>
    <row r="204" spans="1:35" ht="12.75" customHeight="1" x14ac:dyDescent="0.2">
      <c r="A204" s="42"/>
      <c r="B204" s="42"/>
      <c r="C204" s="42"/>
      <c r="D204" s="42"/>
      <c r="E204" s="42"/>
      <c r="F204" s="42"/>
      <c r="G204" s="44"/>
      <c r="H204" s="44"/>
      <c r="I204" s="41"/>
      <c r="J204" s="44"/>
      <c r="K204" s="41"/>
      <c r="L204" s="53"/>
      <c r="M204" s="41"/>
      <c r="N204" s="53"/>
      <c r="O204" s="44"/>
      <c r="P204" s="44"/>
      <c r="Q204" s="44"/>
      <c r="R204" s="44"/>
      <c r="S204" s="44"/>
      <c r="T204" s="44"/>
      <c r="U204" s="44"/>
      <c r="V204" s="44"/>
      <c r="W204" s="44"/>
      <c r="X204" s="44"/>
      <c r="Y204" s="44"/>
      <c r="Z204" s="44"/>
      <c r="AA204" s="44"/>
      <c r="AB204" s="44"/>
      <c r="AC204" s="44"/>
      <c r="AD204" s="44"/>
      <c r="AE204" s="44"/>
      <c r="AF204" s="44"/>
      <c r="AG204" s="44"/>
      <c r="AH204" s="42"/>
      <c r="AI204" s="42"/>
    </row>
    <row r="205" spans="1:35" ht="12.75" customHeight="1" x14ac:dyDescent="0.2">
      <c r="A205" s="42"/>
      <c r="B205" s="42"/>
      <c r="C205" s="42"/>
      <c r="D205" s="42"/>
      <c r="E205" s="42"/>
      <c r="F205" s="42"/>
      <c r="G205" s="44"/>
      <c r="H205" s="44"/>
      <c r="I205" s="41"/>
      <c r="J205" s="44"/>
      <c r="K205" s="41"/>
      <c r="L205" s="53"/>
      <c r="M205" s="41"/>
      <c r="N205" s="53"/>
      <c r="O205" s="44"/>
      <c r="P205" s="44"/>
      <c r="Q205" s="44"/>
      <c r="R205" s="44"/>
      <c r="S205" s="44"/>
      <c r="T205" s="44"/>
      <c r="U205" s="44"/>
      <c r="V205" s="44"/>
      <c r="W205" s="44"/>
      <c r="X205" s="44"/>
      <c r="Y205" s="44"/>
      <c r="Z205" s="44"/>
      <c r="AA205" s="44"/>
      <c r="AB205" s="44"/>
      <c r="AC205" s="44"/>
      <c r="AD205" s="44"/>
      <c r="AE205" s="44"/>
      <c r="AF205" s="44"/>
      <c r="AG205" s="44"/>
      <c r="AH205" s="42"/>
      <c r="AI205" s="42"/>
    </row>
    <row r="206" spans="1:35" ht="12.75" customHeight="1" x14ac:dyDescent="0.2">
      <c r="A206" s="42"/>
      <c r="B206" s="42"/>
      <c r="C206" s="42"/>
      <c r="D206" s="42"/>
      <c r="E206" s="42"/>
      <c r="F206" s="42"/>
      <c r="G206" s="44"/>
      <c r="H206" s="44"/>
      <c r="I206" s="41"/>
      <c r="J206" s="44"/>
      <c r="K206" s="41"/>
      <c r="L206" s="53"/>
      <c r="M206" s="41"/>
      <c r="N206" s="53"/>
      <c r="O206" s="44"/>
      <c r="P206" s="44"/>
      <c r="Q206" s="44"/>
      <c r="R206" s="44"/>
      <c r="S206" s="44"/>
      <c r="T206" s="44"/>
      <c r="U206" s="44"/>
      <c r="V206" s="44"/>
      <c r="W206" s="44"/>
      <c r="X206" s="44"/>
      <c r="Y206" s="44"/>
      <c r="Z206" s="44"/>
      <c r="AA206" s="44"/>
      <c r="AB206" s="44"/>
      <c r="AC206" s="44"/>
      <c r="AD206" s="44"/>
      <c r="AE206" s="44"/>
      <c r="AF206" s="44"/>
      <c r="AG206" s="44"/>
      <c r="AH206" s="42"/>
      <c r="AI206" s="42"/>
    </row>
    <row r="207" spans="1:35" ht="12.75" customHeight="1" x14ac:dyDescent="0.2">
      <c r="A207" s="42"/>
      <c r="B207" s="42"/>
      <c r="C207" s="42"/>
      <c r="D207" s="42"/>
      <c r="E207" s="42"/>
      <c r="F207" s="42"/>
      <c r="G207" s="44"/>
      <c r="H207" s="44"/>
      <c r="I207" s="41"/>
      <c r="J207" s="44"/>
      <c r="K207" s="41"/>
      <c r="L207" s="53"/>
      <c r="M207" s="41"/>
      <c r="N207" s="53"/>
      <c r="O207" s="44"/>
      <c r="P207" s="44"/>
      <c r="Q207" s="44"/>
      <c r="R207" s="44"/>
      <c r="S207" s="44"/>
      <c r="T207" s="44"/>
      <c r="U207" s="44"/>
      <c r="V207" s="44"/>
      <c r="W207" s="44"/>
      <c r="X207" s="44"/>
      <c r="Y207" s="44"/>
      <c r="Z207" s="44"/>
      <c r="AA207" s="44"/>
      <c r="AB207" s="44"/>
      <c r="AC207" s="44"/>
      <c r="AD207" s="44"/>
      <c r="AE207" s="44"/>
      <c r="AF207" s="44"/>
      <c r="AG207" s="44"/>
      <c r="AH207" s="42"/>
      <c r="AI207" s="42"/>
    </row>
    <row r="208" spans="1:35" ht="12.75" customHeight="1" x14ac:dyDescent="0.2">
      <c r="A208" s="42"/>
      <c r="B208" s="42"/>
      <c r="C208" s="42"/>
      <c r="D208" s="42"/>
      <c r="E208" s="42"/>
      <c r="F208" s="42"/>
      <c r="G208" s="44"/>
      <c r="H208" s="44"/>
      <c r="I208" s="41"/>
      <c r="J208" s="44"/>
      <c r="K208" s="41"/>
      <c r="L208" s="53"/>
      <c r="M208" s="41"/>
      <c r="N208" s="53"/>
      <c r="O208" s="44"/>
      <c r="P208" s="44"/>
      <c r="Q208" s="44"/>
      <c r="R208" s="44"/>
      <c r="S208" s="44"/>
      <c r="T208" s="44"/>
      <c r="U208" s="44"/>
      <c r="V208" s="44"/>
      <c r="W208" s="44"/>
      <c r="X208" s="44"/>
      <c r="Y208" s="44"/>
      <c r="Z208" s="44"/>
      <c r="AA208" s="44"/>
      <c r="AB208" s="44"/>
      <c r="AC208" s="44"/>
      <c r="AD208" s="44"/>
      <c r="AE208" s="44"/>
      <c r="AF208" s="44"/>
      <c r="AG208" s="44"/>
      <c r="AH208" s="42"/>
      <c r="AI208" s="42"/>
    </row>
    <row r="209" spans="1:35" ht="12.75" customHeight="1" x14ac:dyDescent="0.2">
      <c r="A209" s="42"/>
      <c r="B209" s="42"/>
      <c r="C209" s="42"/>
      <c r="D209" s="42"/>
      <c r="E209" s="42"/>
      <c r="F209" s="42"/>
      <c r="G209" s="44"/>
      <c r="H209" s="44"/>
      <c r="I209" s="41"/>
      <c r="J209" s="44"/>
      <c r="K209" s="41"/>
      <c r="L209" s="53"/>
      <c r="M209" s="41"/>
      <c r="N209" s="53"/>
      <c r="O209" s="44"/>
      <c r="P209" s="44"/>
      <c r="Q209" s="44"/>
      <c r="R209" s="44"/>
      <c r="S209" s="44"/>
      <c r="T209" s="44"/>
      <c r="U209" s="44"/>
      <c r="V209" s="44"/>
      <c r="W209" s="44"/>
      <c r="X209" s="44"/>
      <c r="Y209" s="44"/>
      <c r="Z209" s="44"/>
      <c r="AA209" s="44"/>
      <c r="AB209" s="44"/>
      <c r="AC209" s="44"/>
      <c r="AD209" s="44"/>
      <c r="AE209" s="44"/>
      <c r="AF209" s="44"/>
      <c r="AG209" s="44"/>
      <c r="AH209" s="42"/>
      <c r="AI209" s="42"/>
    </row>
    <row r="210" spans="1:35" ht="12.75" customHeight="1" x14ac:dyDescent="0.2">
      <c r="A210" s="42"/>
      <c r="B210" s="42"/>
      <c r="C210" s="42"/>
      <c r="D210" s="42"/>
      <c r="E210" s="42"/>
      <c r="F210" s="42"/>
      <c r="G210" s="44"/>
      <c r="H210" s="44"/>
      <c r="I210" s="41"/>
      <c r="J210" s="44"/>
      <c r="K210" s="41"/>
      <c r="L210" s="53"/>
      <c r="M210" s="41"/>
      <c r="N210" s="53"/>
      <c r="O210" s="44"/>
      <c r="P210" s="44"/>
      <c r="Q210" s="44"/>
      <c r="R210" s="44"/>
      <c r="S210" s="44"/>
      <c r="T210" s="44"/>
      <c r="U210" s="44"/>
      <c r="V210" s="44"/>
      <c r="W210" s="44"/>
      <c r="X210" s="44"/>
      <c r="Y210" s="44"/>
      <c r="Z210" s="44"/>
      <c r="AA210" s="44"/>
      <c r="AB210" s="44"/>
      <c r="AC210" s="44"/>
      <c r="AD210" s="44"/>
      <c r="AE210" s="44"/>
      <c r="AF210" s="44"/>
      <c r="AG210" s="44"/>
      <c r="AH210" s="42"/>
      <c r="AI210" s="42"/>
    </row>
    <row r="211" spans="1:35" ht="12.75" customHeight="1" x14ac:dyDescent="0.2">
      <c r="A211" s="42"/>
      <c r="B211" s="42"/>
      <c r="C211" s="42"/>
      <c r="D211" s="42"/>
      <c r="E211" s="42"/>
      <c r="F211" s="42"/>
      <c r="G211" s="44"/>
      <c r="H211" s="44"/>
      <c r="I211" s="41"/>
      <c r="J211" s="44"/>
      <c r="K211" s="41"/>
      <c r="L211" s="53"/>
      <c r="M211" s="41"/>
      <c r="N211" s="53"/>
      <c r="O211" s="44"/>
      <c r="P211" s="44"/>
      <c r="Q211" s="44"/>
      <c r="R211" s="44"/>
      <c r="S211" s="44"/>
      <c r="T211" s="44"/>
      <c r="U211" s="44"/>
      <c r="V211" s="44"/>
      <c r="W211" s="44"/>
      <c r="X211" s="44"/>
      <c r="Y211" s="44"/>
      <c r="Z211" s="44"/>
      <c r="AA211" s="44"/>
      <c r="AB211" s="44"/>
      <c r="AC211" s="44"/>
      <c r="AD211" s="44"/>
      <c r="AE211" s="44"/>
      <c r="AF211" s="44"/>
      <c r="AG211" s="44"/>
      <c r="AH211" s="42"/>
      <c r="AI211" s="42"/>
    </row>
    <row r="212" spans="1:35" ht="12.75" customHeight="1" x14ac:dyDescent="0.2">
      <c r="A212" s="42"/>
      <c r="B212" s="42"/>
      <c r="C212" s="42"/>
      <c r="D212" s="42"/>
      <c r="E212" s="42"/>
      <c r="F212" s="42"/>
      <c r="G212" s="44"/>
      <c r="H212" s="44"/>
      <c r="I212" s="41"/>
      <c r="J212" s="44"/>
      <c r="K212" s="41"/>
      <c r="L212" s="53"/>
      <c r="M212" s="41"/>
      <c r="N212" s="53"/>
      <c r="O212" s="44"/>
      <c r="P212" s="44"/>
      <c r="Q212" s="44"/>
      <c r="R212" s="44"/>
      <c r="S212" s="44"/>
      <c r="T212" s="44"/>
      <c r="U212" s="44"/>
      <c r="V212" s="44"/>
      <c r="W212" s="44"/>
      <c r="X212" s="44"/>
      <c r="Y212" s="44"/>
      <c r="Z212" s="44"/>
      <c r="AA212" s="44"/>
      <c r="AB212" s="44"/>
      <c r="AC212" s="44"/>
      <c r="AD212" s="44"/>
      <c r="AE212" s="44"/>
      <c r="AF212" s="44"/>
      <c r="AG212" s="44"/>
      <c r="AH212" s="42"/>
      <c r="AI212" s="42"/>
    </row>
    <row r="213" spans="1:35" ht="12.75" customHeight="1" x14ac:dyDescent="0.2">
      <c r="A213" s="42"/>
      <c r="B213" s="42"/>
      <c r="C213" s="42"/>
      <c r="D213" s="42"/>
      <c r="E213" s="42"/>
      <c r="F213" s="42"/>
      <c r="G213" s="44"/>
      <c r="H213" s="44"/>
      <c r="I213" s="41"/>
      <c r="J213" s="44"/>
      <c r="K213" s="41"/>
      <c r="L213" s="53"/>
      <c r="M213" s="41"/>
      <c r="N213" s="53"/>
      <c r="O213" s="44"/>
      <c r="P213" s="44"/>
      <c r="Q213" s="44"/>
      <c r="R213" s="44"/>
      <c r="S213" s="44"/>
      <c r="T213" s="44"/>
      <c r="U213" s="44"/>
      <c r="V213" s="44"/>
      <c r="W213" s="44"/>
      <c r="X213" s="44"/>
      <c r="Y213" s="44"/>
      <c r="Z213" s="44"/>
      <c r="AA213" s="44"/>
      <c r="AB213" s="44"/>
      <c r="AC213" s="44"/>
      <c r="AD213" s="44"/>
      <c r="AE213" s="44"/>
      <c r="AF213" s="44"/>
      <c r="AG213" s="44"/>
      <c r="AH213" s="42"/>
      <c r="AI213" s="42"/>
    </row>
    <row r="214" spans="1:35" ht="12.75" customHeight="1" x14ac:dyDescent="0.2">
      <c r="A214" s="42"/>
      <c r="B214" s="42"/>
      <c r="C214" s="42"/>
      <c r="D214" s="42"/>
      <c r="E214" s="42"/>
      <c r="F214" s="42"/>
      <c r="G214" s="44"/>
      <c r="H214" s="44"/>
      <c r="I214" s="41"/>
      <c r="J214" s="44"/>
      <c r="K214" s="41"/>
      <c r="L214" s="53"/>
      <c r="M214" s="41"/>
      <c r="N214" s="53"/>
      <c r="O214" s="44"/>
      <c r="P214" s="44"/>
      <c r="Q214" s="44"/>
      <c r="R214" s="44"/>
      <c r="S214" s="44"/>
      <c r="T214" s="44"/>
      <c r="U214" s="44"/>
      <c r="V214" s="44"/>
      <c r="W214" s="44"/>
      <c r="X214" s="44"/>
      <c r="Y214" s="44"/>
      <c r="Z214" s="44"/>
      <c r="AA214" s="44"/>
      <c r="AB214" s="44"/>
      <c r="AC214" s="44"/>
      <c r="AD214" s="44"/>
      <c r="AE214" s="44"/>
      <c r="AF214" s="44"/>
      <c r="AG214" s="44"/>
      <c r="AH214" s="42"/>
      <c r="AI214" s="42"/>
    </row>
    <row r="215" spans="1:35" ht="12.75" customHeight="1" x14ac:dyDescent="0.2">
      <c r="A215" s="42"/>
      <c r="B215" s="42"/>
      <c r="C215" s="42"/>
      <c r="D215" s="42"/>
      <c r="E215" s="42"/>
      <c r="F215" s="42"/>
      <c r="G215" s="44"/>
      <c r="H215" s="44"/>
      <c r="I215" s="41"/>
      <c r="J215" s="44"/>
      <c r="K215" s="41"/>
      <c r="L215" s="53"/>
      <c r="M215" s="41"/>
      <c r="N215" s="53"/>
      <c r="O215" s="44"/>
      <c r="P215" s="44"/>
      <c r="Q215" s="44"/>
      <c r="R215" s="44"/>
      <c r="S215" s="44"/>
      <c r="T215" s="44"/>
      <c r="U215" s="44"/>
      <c r="V215" s="44"/>
      <c r="W215" s="44"/>
      <c r="X215" s="44"/>
      <c r="Y215" s="44"/>
      <c r="Z215" s="44"/>
      <c r="AA215" s="44"/>
      <c r="AB215" s="44"/>
      <c r="AC215" s="44"/>
      <c r="AD215" s="44"/>
      <c r="AE215" s="44"/>
      <c r="AF215" s="44"/>
      <c r="AG215" s="44"/>
      <c r="AH215" s="42"/>
      <c r="AI215" s="42"/>
    </row>
    <row r="216" spans="1:35" ht="12.75" customHeight="1" x14ac:dyDescent="0.2">
      <c r="A216" s="42"/>
      <c r="B216" s="42"/>
      <c r="C216" s="42"/>
      <c r="D216" s="42"/>
      <c r="E216" s="42"/>
      <c r="F216" s="42"/>
      <c r="G216" s="44"/>
      <c r="H216" s="44"/>
      <c r="I216" s="41"/>
      <c r="J216" s="44"/>
      <c r="K216" s="41"/>
      <c r="L216" s="53"/>
      <c r="M216" s="41"/>
      <c r="N216" s="53"/>
      <c r="O216" s="44"/>
      <c r="P216" s="44"/>
      <c r="Q216" s="44"/>
      <c r="R216" s="44"/>
      <c r="S216" s="44"/>
      <c r="T216" s="44"/>
      <c r="U216" s="44"/>
      <c r="V216" s="44"/>
      <c r="W216" s="44"/>
      <c r="X216" s="44"/>
      <c r="Y216" s="44"/>
      <c r="Z216" s="44"/>
      <c r="AA216" s="44"/>
      <c r="AB216" s="44"/>
      <c r="AC216" s="44"/>
      <c r="AD216" s="44"/>
      <c r="AE216" s="44"/>
      <c r="AF216" s="44"/>
      <c r="AG216" s="44"/>
      <c r="AH216" s="42"/>
      <c r="AI216" s="42"/>
    </row>
    <row r="217" spans="1:35" ht="12.75" customHeight="1" x14ac:dyDescent="0.2">
      <c r="A217" s="42"/>
      <c r="B217" s="42"/>
      <c r="C217" s="42"/>
      <c r="D217" s="42"/>
      <c r="E217" s="42"/>
      <c r="F217" s="42"/>
      <c r="G217" s="44"/>
      <c r="H217" s="44"/>
      <c r="I217" s="41"/>
      <c r="J217" s="44"/>
      <c r="K217" s="41"/>
      <c r="L217" s="53"/>
      <c r="M217" s="41"/>
      <c r="N217" s="53"/>
      <c r="O217" s="44"/>
      <c r="P217" s="44"/>
      <c r="Q217" s="44"/>
      <c r="R217" s="44"/>
      <c r="S217" s="44"/>
      <c r="T217" s="44"/>
      <c r="U217" s="44"/>
      <c r="V217" s="44"/>
      <c r="W217" s="44"/>
      <c r="X217" s="44"/>
      <c r="Y217" s="44"/>
      <c r="Z217" s="44"/>
      <c r="AA217" s="44"/>
      <c r="AB217" s="44"/>
      <c r="AC217" s="44"/>
      <c r="AD217" s="44"/>
      <c r="AE217" s="44"/>
      <c r="AF217" s="44"/>
      <c r="AG217" s="44"/>
      <c r="AH217" s="42"/>
      <c r="AI217" s="42"/>
    </row>
    <row r="218" spans="1:35" ht="12.75" customHeight="1" x14ac:dyDescent="0.2">
      <c r="A218" s="42"/>
      <c r="B218" s="42"/>
      <c r="C218" s="42"/>
      <c r="D218" s="42"/>
      <c r="E218" s="42"/>
      <c r="F218" s="42"/>
      <c r="G218" s="44"/>
      <c r="H218" s="44"/>
      <c r="I218" s="41"/>
      <c r="J218" s="44"/>
      <c r="K218" s="41"/>
      <c r="L218" s="53"/>
      <c r="M218" s="41"/>
      <c r="N218" s="53"/>
      <c r="O218" s="44"/>
      <c r="P218" s="44"/>
      <c r="Q218" s="44"/>
      <c r="R218" s="44"/>
      <c r="S218" s="44"/>
      <c r="T218" s="44"/>
      <c r="U218" s="44"/>
      <c r="V218" s="44"/>
      <c r="W218" s="44"/>
      <c r="X218" s="44"/>
      <c r="Y218" s="44"/>
      <c r="Z218" s="44"/>
      <c r="AA218" s="44"/>
      <c r="AB218" s="44"/>
      <c r="AC218" s="44"/>
      <c r="AD218" s="44"/>
      <c r="AE218" s="44"/>
      <c r="AF218" s="44"/>
      <c r="AG218" s="44"/>
      <c r="AH218" s="42"/>
      <c r="AI218" s="42"/>
    </row>
    <row r="219" spans="1:35" ht="12.75" customHeight="1" x14ac:dyDescent="0.2">
      <c r="A219" s="42"/>
      <c r="B219" s="42"/>
      <c r="C219" s="42"/>
      <c r="D219" s="42"/>
      <c r="E219" s="42"/>
      <c r="F219" s="42"/>
      <c r="G219" s="44"/>
      <c r="H219" s="44"/>
      <c r="I219" s="41"/>
      <c r="J219" s="44"/>
      <c r="K219" s="41"/>
      <c r="L219" s="53"/>
      <c r="M219" s="41"/>
      <c r="N219" s="53"/>
      <c r="O219" s="44"/>
      <c r="P219" s="44"/>
      <c r="Q219" s="44"/>
      <c r="R219" s="44"/>
      <c r="S219" s="44"/>
      <c r="T219" s="44"/>
      <c r="U219" s="44"/>
      <c r="V219" s="44"/>
      <c r="W219" s="44"/>
      <c r="X219" s="44"/>
      <c r="Y219" s="44"/>
      <c r="Z219" s="44"/>
      <c r="AA219" s="44"/>
      <c r="AB219" s="44"/>
      <c r="AC219" s="44"/>
      <c r="AD219" s="44"/>
      <c r="AE219" s="44"/>
      <c r="AF219" s="44"/>
      <c r="AG219" s="44"/>
      <c r="AH219" s="42"/>
      <c r="AI219" s="42"/>
    </row>
    <row r="220" spans="1:35" ht="12.75" customHeight="1" x14ac:dyDescent="0.2">
      <c r="A220" s="42"/>
      <c r="B220" s="42"/>
      <c r="C220" s="42"/>
      <c r="D220" s="42"/>
      <c r="E220" s="42"/>
      <c r="F220" s="42"/>
      <c r="G220" s="44"/>
      <c r="H220" s="44"/>
      <c r="I220" s="41"/>
      <c r="J220" s="44"/>
      <c r="K220" s="41"/>
      <c r="L220" s="53"/>
      <c r="M220" s="41"/>
      <c r="N220" s="53"/>
      <c r="O220" s="44"/>
      <c r="P220" s="44"/>
      <c r="Q220" s="44"/>
      <c r="R220" s="44"/>
      <c r="S220" s="44"/>
      <c r="T220" s="44"/>
      <c r="U220" s="44"/>
      <c r="V220" s="44"/>
      <c r="W220" s="44"/>
      <c r="X220" s="44"/>
      <c r="Y220" s="44"/>
      <c r="Z220" s="44"/>
      <c r="AA220" s="44"/>
      <c r="AB220" s="44"/>
      <c r="AC220" s="44"/>
      <c r="AD220" s="44"/>
      <c r="AE220" s="44"/>
      <c r="AF220" s="44"/>
      <c r="AG220" s="44"/>
      <c r="AH220" s="42"/>
      <c r="AI220" s="42"/>
    </row>
    <row r="221" spans="1:35" ht="12.75" customHeight="1" x14ac:dyDescent="0.2">
      <c r="A221" s="42"/>
      <c r="B221" s="42"/>
      <c r="C221" s="42"/>
      <c r="D221" s="42"/>
      <c r="E221" s="42"/>
      <c r="F221" s="42"/>
      <c r="G221" s="44"/>
      <c r="H221" s="44"/>
      <c r="I221" s="41"/>
      <c r="J221" s="44"/>
      <c r="K221" s="41"/>
      <c r="L221" s="53"/>
      <c r="M221" s="41"/>
      <c r="N221" s="53"/>
      <c r="O221" s="44"/>
      <c r="P221" s="44"/>
      <c r="Q221" s="44"/>
      <c r="R221" s="44"/>
      <c r="S221" s="44"/>
      <c r="T221" s="44"/>
      <c r="U221" s="44"/>
      <c r="V221" s="44"/>
      <c r="W221" s="44"/>
      <c r="X221" s="44"/>
      <c r="Y221" s="44"/>
      <c r="Z221" s="44"/>
      <c r="AA221" s="44"/>
      <c r="AB221" s="44"/>
      <c r="AC221" s="44"/>
      <c r="AD221" s="44"/>
      <c r="AE221" s="44"/>
      <c r="AF221" s="44"/>
      <c r="AG221" s="44"/>
      <c r="AH221" s="42"/>
      <c r="AI221" s="42"/>
    </row>
    <row r="222" spans="1:35" ht="12.75" customHeight="1" x14ac:dyDescent="0.2">
      <c r="A222" s="42"/>
      <c r="B222" s="42"/>
      <c r="C222" s="42"/>
      <c r="D222" s="42"/>
      <c r="E222" s="42"/>
      <c r="F222" s="42"/>
      <c r="G222" s="44"/>
      <c r="H222" s="44"/>
      <c r="I222" s="41"/>
      <c r="J222" s="44"/>
      <c r="K222" s="41"/>
      <c r="L222" s="53"/>
      <c r="M222" s="41"/>
      <c r="N222" s="53"/>
      <c r="O222" s="44"/>
      <c r="P222" s="44"/>
      <c r="Q222" s="44"/>
      <c r="R222" s="44"/>
      <c r="S222" s="44"/>
      <c r="T222" s="44"/>
      <c r="U222" s="44"/>
      <c r="V222" s="44"/>
      <c r="W222" s="44"/>
      <c r="X222" s="44"/>
      <c r="Y222" s="44"/>
      <c r="Z222" s="44"/>
      <c r="AA222" s="44"/>
      <c r="AB222" s="44"/>
      <c r="AC222" s="44"/>
      <c r="AD222" s="44"/>
      <c r="AE222" s="44"/>
      <c r="AF222" s="44"/>
      <c r="AG222" s="44"/>
      <c r="AH222" s="42"/>
      <c r="AI222" s="42"/>
    </row>
    <row r="223" spans="1:35" ht="12.75" customHeight="1" x14ac:dyDescent="0.2">
      <c r="A223" s="42"/>
      <c r="B223" s="42"/>
      <c r="C223" s="42"/>
      <c r="D223" s="42"/>
      <c r="E223" s="42"/>
      <c r="F223" s="42"/>
      <c r="G223" s="44"/>
      <c r="H223" s="44"/>
      <c r="I223" s="41"/>
      <c r="J223" s="44"/>
      <c r="K223" s="41"/>
      <c r="L223" s="53"/>
      <c r="M223" s="41"/>
      <c r="N223" s="53"/>
      <c r="O223" s="44"/>
      <c r="P223" s="44"/>
      <c r="Q223" s="44"/>
      <c r="R223" s="44"/>
      <c r="S223" s="44"/>
      <c r="T223" s="44"/>
      <c r="U223" s="44"/>
      <c r="V223" s="44"/>
      <c r="W223" s="44"/>
      <c r="X223" s="44"/>
      <c r="Y223" s="44"/>
      <c r="Z223" s="44"/>
      <c r="AA223" s="44"/>
      <c r="AB223" s="44"/>
      <c r="AC223" s="44"/>
      <c r="AD223" s="44"/>
      <c r="AE223" s="44"/>
      <c r="AF223" s="44"/>
      <c r="AG223" s="44"/>
      <c r="AH223" s="42"/>
      <c r="AI223" s="42"/>
    </row>
    <row r="224" spans="1:35" ht="12.75" customHeight="1" x14ac:dyDescent="0.2">
      <c r="A224" s="42"/>
      <c r="B224" s="42"/>
      <c r="C224" s="42"/>
      <c r="D224" s="42"/>
      <c r="E224" s="42"/>
      <c r="F224" s="42"/>
      <c r="G224" s="44"/>
      <c r="H224" s="44"/>
      <c r="I224" s="41"/>
      <c r="J224" s="44"/>
      <c r="K224" s="41"/>
      <c r="L224" s="53"/>
      <c r="M224" s="41"/>
      <c r="N224" s="53"/>
      <c r="O224" s="44"/>
      <c r="P224" s="44"/>
      <c r="Q224" s="44"/>
      <c r="R224" s="44"/>
      <c r="S224" s="44"/>
      <c r="T224" s="44"/>
      <c r="U224" s="44"/>
      <c r="V224" s="44"/>
      <c r="W224" s="44"/>
      <c r="X224" s="44"/>
      <c r="Y224" s="44"/>
      <c r="Z224" s="44"/>
      <c r="AA224" s="44"/>
      <c r="AB224" s="44"/>
      <c r="AC224" s="44"/>
      <c r="AD224" s="44"/>
      <c r="AE224" s="44"/>
      <c r="AF224" s="44"/>
      <c r="AG224" s="44"/>
      <c r="AH224" s="42"/>
      <c r="AI224" s="42"/>
    </row>
    <row r="225" spans="1:35" ht="12.75" customHeight="1" x14ac:dyDescent="0.2">
      <c r="A225" s="42"/>
      <c r="B225" s="42"/>
      <c r="C225" s="42"/>
      <c r="D225" s="42"/>
      <c r="E225" s="42"/>
      <c r="F225" s="42"/>
      <c r="G225" s="44"/>
      <c r="H225" s="44"/>
      <c r="I225" s="41"/>
      <c r="J225" s="44"/>
      <c r="K225" s="41"/>
      <c r="L225" s="53"/>
      <c r="M225" s="41"/>
      <c r="N225" s="53"/>
      <c r="O225" s="44"/>
      <c r="P225" s="44"/>
      <c r="Q225" s="44"/>
      <c r="R225" s="44"/>
      <c r="S225" s="44"/>
      <c r="T225" s="44"/>
      <c r="U225" s="44"/>
      <c r="V225" s="44"/>
      <c r="W225" s="44"/>
      <c r="X225" s="44"/>
      <c r="Y225" s="44"/>
      <c r="Z225" s="44"/>
      <c r="AA225" s="44"/>
      <c r="AB225" s="44"/>
      <c r="AC225" s="44"/>
      <c r="AD225" s="44"/>
      <c r="AE225" s="44"/>
      <c r="AF225" s="44"/>
      <c r="AG225" s="44"/>
      <c r="AH225" s="42"/>
      <c r="AI225" s="42"/>
    </row>
    <row r="226" spans="1:35" ht="12.75" customHeight="1" x14ac:dyDescent="0.2">
      <c r="A226" s="42"/>
      <c r="B226" s="42"/>
      <c r="C226" s="42"/>
      <c r="D226" s="42"/>
      <c r="E226" s="42"/>
      <c r="F226" s="42"/>
      <c r="G226" s="44"/>
      <c r="H226" s="44"/>
      <c r="I226" s="41"/>
      <c r="J226" s="44"/>
      <c r="K226" s="41"/>
      <c r="L226" s="53"/>
      <c r="M226" s="41"/>
      <c r="N226" s="53"/>
      <c r="O226" s="44"/>
      <c r="P226" s="44"/>
      <c r="Q226" s="44"/>
      <c r="R226" s="44"/>
      <c r="S226" s="44"/>
      <c r="T226" s="44"/>
      <c r="U226" s="44"/>
      <c r="V226" s="44"/>
      <c r="W226" s="44"/>
      <c r="X226" s="44"/>
      <c r="Y226" s="44"/>
      <c r="Z226" s="44"/>
      <c r="AA226" s="44"/>
      <c r="AB226" s="44"/>
      <c r="AC226" s="44"/>
      <c r="AD226" s="44"/>
      <c r="AE226" s="44"/>
      <c r="AF226" s="44"/>
      <c r="AG226" s="44"/>
      <c r="AH226" s="42"/>
      <c r="AI226" s="42"/>
    </row>
    <row r="227" spans="1:35" ht="12.75" customHeight="1" x14ac:dyDescent="0.2">
      <c r="A227" s="42"/>
      <c r="B227" s="42"/>
      <c r="C227" s="42"/>
      <c r="D227" s="42"/>
      <c r="E227" s="42"/>
      <c r="F227" s="42"/>
      <c r="G227" s="44"/>
      <c r="H227" s="44"/>
      <c r="I227" s="41"/>
      <c r="J227" s="44"/>
      <c r="K227" s="41"/>
      <c r="L227" s="53"/>
      <c r="M227" s="41"/>
      <c r="N227" s="53"/>
      <c r="O227" s="44"/>
      <c r="P227" s="44"/>
      <c r="Q227" s="44"/>
      <c r="R227" s="44"/>
      <c r="S227" s="44"/>
      <c r="T227" s="44"/>
      <c r="U227" s="44"/>
      <c r="V227" s="44"/>
      <c r="W227" s="44"/>
      <c r="X227" s="44"/>
      <c r="Y227" s="44"/>
      <c r="Z227" s="44"/>
      <c r="AA227" s="44"/>
      <c r="AB227" s="44"/>
      <c r="AC227" s="44"/>
      <c r="AD227" s="44"/>
      <c r="AE227" s="44"/>
      <c r="AF227" s="44"/>
      <c r="AG227" s="44"/>
      <c r="AH227" s="42"/>
      <c r="AI227" s="42"/>
    </row>
    <row r="228" spans="1:35" ht="12.75" customHeight="1" x14ac:dyDescent="0.2">
      <c r="A228" s="42"/>
      <c r="B228" s="42"/>
      <c r="C228" s="42"/>
      <c r="D228" s="42"/>
      <c r="E228" s="42"/>
      <c r="F228" s="42"/>
      <c r="G228" s="44"/>
      <c r="H228" s="44"/>
      <c r="I228" s="41"/>
      <c r="J228" s="44"/>
      <c r="K228" s="41"/>
      <c r="L228" s="53"/>
      <c r="M228" s="41"/>
      <c r="N228" s="53"/>
      <c r="O228" s="44"/>
      <c r="P228" s="44"/>
      <c r="Q228" s="44"/>
      <c r="R228" s="44"/>
      <c r="S228" s="44"/>
      <c r="T228" s="44"/>
      <c r="U228" s="44"/>
      <c r="V228" s="44"/>
      <c r="W228" s="44"/>
      <c r="X228" s="44"/>
      <c r="Y228" s="44"/>
      <c r="Z228" s="44"/>
      <c r="AA228" s="44"/>
      <c r="AB228" s="44"/>
      <c r="AC228" s="44"/>
      <c r="AD228" s="44"/>
      <c r="AE228" s="44"/>
      <c r="AF228" s="44"/>
      <c r="AG228" s="44"/>
      <c r="AH228" s="42"/>
      <c r="AI228" s="42"/>
    </row>
    <row r="229" spans="1:35" ht="12.75" customHeight="1" x14ac:dyDescent="0.2">
      <c r="A229" s="42"/>
      <c r="B229" s="42"/>
      <c r="C229" s="42"/>
      <c r="D229" s="42"/>
      <c r="E229" s="42"/>
      <c r="F229" s="42"/>
      <c r="G229" s="44"/>
      <c r="H229" s="44"/>
      <c r="I229" s="41"/>
      <c r="J229" s="44"/>
      <c r="K229" s="41"/>
      <c r="L229" s="53"/>
      <c r="M229" s="41"/>
      <c r="N229" s="53"/>
      <c r="O229" s="44"/>
      <c r="P229" s="44"/>
      <c r="Q229" s="44"/>
      <c r="R229" s="44"/>
      <c r="S229" s="44"/>
      <c r="T229" s="44"/>
      <c r="U229" s="44"/>
      <c r="V229" s="44"/>
      <c r="W229" s="44"/>
      <c r="X229" s="44"/>
      <c r="Y229" s="44"/>
      <c r="Z229" s="44"/>
      <c r="AA229" s="44"/>
      <c r="AB229" s="44"/>
      <c r="AC229" s="44"/>
      <c r="AD229" s="44"/>
      <c r="AE229" s="44"/>
      <c r="AF229" s="44"/>
      <c r="AG229" s="44"/>
      <c r="AH229" s="42"/>
      <c r="AI229" s="42"/>
    </row>
    <row r="230" spans="1:35" ht="12.75" customHeight="1" x14ac:dyDescent="0.2">
      <c r="A230" s="42"/>
      <c r="B230" s="42"/>
      <c r="C230" s="42"/>
      <c r="D230" s="42"/>
      <c r="E230" s="42"/>
      <c r="F230" s="42"/>
      <c r="G230" s="44"/>
      <c r="H230" s="44"/>
      <c r="I230" s="41"/>
      <c r="J230" s="44"/>
      <c r="K230" s="41"/>
      <c r="L230" s="53"/>
      <c r="M230" s="41"/>
      <c r="N230" s="53"/>
      <c r="O230" s="44"/>
      <c r="P230" s="44"/>
      <c r="Q230" s="44"/>
      <c r="R230" s="44"/>
      <c r="S230" s="44"/>
      <c r="T230" s="44"/>
      <c r="U230" s="44"/>
      <c r="V230" s="44"/>
      <c r="W230" s="44"/>
      <c r="X230" s="44"/>
      <c r="Y230" s="44"/>
      <c r="Z230" s="44"/>
      <c r="AA230" s="44"/>
      <c r="AB230" s="44"/>
      <c r="AC230" s="44"/>
      <c r="AD230" s="44"/>
      <c r="AE230" s="44"/>
      <c r="AF230" s="44"/>
      <c r="AG230" s="44"/>
      <c r="AH230" s="42"/>
      <c r="AI230" s="42"/>
    </row>
    <row r="231" spans="1:35" ht="12.75" customHeight="1" x14ac:dyDescent="0.2">
      <c r="A231" s="42"/>
      <c r="B231" s="42"/>
      <c r="C231" s="42"/>
      <c r="D231" s="42"/>
      <c r="E231" s="42"/>
      <c r="F231" s="42"/>
      <c r="G231" s="44"/>
      <c r="H231" s="44"/>
      <c r="I231" s="41"/>
      <c r="J231" s="44"/>
      <c r="K231" s="41"/>
      <c r="L231" s="53"/>
      <c r="M231" s="41"/>
      <c r="N231" s="53"/>
      <c r="O231" s="44"/>
      <c r="P231" s="44"/>
      <c r="Q231" s="44"/>
      <c r="R231" s="44"/>
      <c r="S231" s="44"/>
      <c r="T231" s="44"/>
      <c r="U231" s="44"/>
      <c r="V231" s="44"/>
      <c r="W231" s="44"/>
      <c r="X231" s="44"/>
      <c r="Y231" s="44"/>
      <c r="Z231" s="44"/>
      <c r="AA231" s="44"/>
      <c r="AB231" s="44"/>
      <c r="AC231" s="44"/>
      <c r="AD231" s="44"/>
      <c r="AE231" s="44"/>
      <c r="AF231" s="44"/>
      <c r="AG231" s="44"/>
      <c r="AH231" s="42"/>
      <c r="AI231" s="42"/>
    </row>
    <row r="232" spans="1:35" ht="12.75" customHeight="1" x14ac:dyDescent="0.2">
      <c r="A232" s="42"/>
      <c r="B232" s="42"/>
      <c r="C232" s="42"/>
      <c r="D232" s="42"/>
      <c r="E232" s="42"/>
      <c r="F232" s="42"/>
      <c r="G232" s="44"/>
      <c r="H232" s="44"/>
      <c r="I232" s="41"/>
      <c r="J232" s="44"/>
      <c r="K232" s="41"/>
      <c r="L232" s="53"/>
      <c r="M232" s="41"/>
      <c r="N232" s="53"/>
      <c r="O232" s="44"/>
      <c r="P232" s="44"/>
      <c r="Q232" s="44"/>
      <c r="R232" s="44"/>
      <c r="S232" s="44"/>
      <c r="T232" s="44"/>
      <c r="U232" s="44"/>
      <c r="V232" s="44"/>
      <c r="W232" s="44"/>
      <c r="X232" s="44"/>
      <c r="Y232" s="44"/>
      <c r="Z232" s="44"/>
      <c r="AA232" s="44"/>
      <c r="AB232" s="44"/>
      <c r="AC232" s="44"/>
      <c r="AD232" s="44"/>
      <c r="AE232" s="44"/>
      <c r="AF232" s="44"/>
      <c r="AG232" s="44"/>
      <c r="AH232" s="42"/>
      <c r="AI232" s="42"/>
    </row>
    <row r="233" spans="1:35" ht="12.75" customHeight="1" x14ac:dyDescent="0.2">
      <c r="A233" s="42"/>
      <c r="B233" s="42"/>
      <c r="C233" s="42"/>
      <c r="D233" s="42"/>
      <c r="E233" s="42"/>
      <c r="F233" s="42"/>
      <c r="G233" s="44"/>
      <c r="H233" s="44"/>
      <c r="I233" s="41"/>
      <c r="J233" s="44"/>
      <c r="K233" s="41"/>
      <c r="L233" s="53"/>
      <c r="M233" s="41"/>
      <c r="N233" s="53"/>
      <c r="O233" s="44"/>
      <c r="P233" s="44"/>
      <c r="Q233" s="44"/>
      <c r="R233" s="44"/>
      <c r="S233" s="44"/>
      <c r="T233" s="44"/>
      <c r="U233" s="44"/>
      <c r="V233" s="44"/>
      <c r="W233" s="44"/>
      <c r="X233" s="44"/>
      <c r="Y233" s="44"/>
      <c r="Z233" s="44"/>
      <c r="AA233" s="44"/>
      <c r="AB233" s="44"/>
      <c r="AC233" s="44"/>
      <c r="AD233" s="44"/>
      <c r="AE233" s="44"/>
      <c r="AF233" s="44"/>
      <c r="AG233" s="44"/>
      <c r="AH233" s="42"/>
      <c r="AI233" s="42"/>
    </row>
    <row r="234" spans="1:35" ht="12.75" customHeight="1" x14ac:dyDescent="0.2">
      <c r="A234" s="42"/>
      <c r="B234" s="42"/>
      <c r="C234" s="42"/>
      <c r="D234" s="42"/>
      <c r="E234" s="42"/>
      <c r="F234" s="42"/>
      <c r="G234" s="44"/>
      <c r="H234" s="44"/>
      <c r="I234" s="41"/>
      <c r="J234" s="44"/>
      <c r="K234" s="41"/>
      <c r="L234" s="53"/>
      <c r="M234" s="41"/>
      <c r="N234" s="53"/>
      <c r="O234" s="44"/>
      <c r="P234" s="44"/>
      <c r="Q234" s="44"/>
      <c r="R234" s="44"/>
      <c r="S234" s="44"/>
      <c r="T234" s="44"/>
      <c r="U234" s="44"/>
      <c r="V234" s="44"/>
      <c r="W234" s="44"/>
      <c r="X234" s="44"/>
      <c r="Y234" s="44"/>
      <c r="Z234" s="44"/>
      <c r="AA234" s="44"/>
      <c r="AB234" s="44"/>
      <c r="AC234" s="44"/>
      <c r="AD234" s="44"/>
      <c r="AE234" s="44"/>
      <c r="AF234" s="44"/>
      <c r="AG234" s="44"/>
      <c r="AH234" s="42"/>
      <c r="AI234" s="42"/>
    </row>
    <row r="235" spans="1:35" ht="12.75" customHeight="1" x14ac:dyDescent="0.2">
      <c r="A235" s="42"/>
      <c r="B235" s="42"/>
      <c r="C235" s="42"/>
      <c r="D235" s="42"/>
      <c r="E235" s="42"/>
      <c r="F235" s="42"/>
      <c r="G235" s="44"/>
      <c r="H235" s="44"/>
      <c r="I235" s="41"/>
      <c r="J235" s="44"/>
      <c r="K235" s="41"/>
      <c r="L235" s="53"/>
      <c r="M235" s="41"/>
      <c r="N235" s="53"/>
      <c r="O235" s="44"/>
      <c r="P235" s="44"/>
      <c r="Q235" s="44"/>
      <c r="R235" s="44"/>
      <c r="S235" s="44"/>
      <c r="T235" s="44"/>
      <c r="U235" s="44"/>
      <c r="V235" s="44"/>
      <c r="W235" s="44"/>
      <c r="X235" s="44"/>
      <c r="Y235" s="44"/>
      <c r="Z235" s="44"/>
      <c r="AA235" s="44"/>
      <c r="AB235" s="44"/>
      <c r="AC235" s="44"/>
      <c r="AD235" s="44"/>
      <c r="AE235" s="44"/>
      <c r="AF235" s="44"/>
      <c r="AG235" s="44"/>
      <c r="AH235" s="42"/>
      <c r="AI235" s="42"/>
    </row>
    <row r="236" spans="1:35" ht="12.75" customHeight="1" x14ac:dyDescent="0.2">
      <c r="A236" s="42"/>
      <c r="B236" s="42"/>
      <c r="C236" s="42"/>
      <c r="D236" s="42"/>
      <c r="E236" s="42"/>
      <c r="F236" s="42"/>
      <c r="G236" s="44"/>
      <c r="H236" s="44"/>
      <c r="I236" s="41"/>
      <c r="J236" s="44"/>
      <c r="K236" s="41"/>
      <c r="L236" s="53"/>
      <c r="M236" s="41"/>
      <c r="N236" s="53"/>
      <c r="O236" s="44"/>
      <c r="P236" s="44"/>
      <c r="Q236" s="44"/>
      <c r="R236" s="44"/>
      <c r="S236" s="44"/>
      <c r="T236" s="44"/>
      <c r="U236" s="44"/>
      <c r="V236" s="44"/>
      <c r="W236" s="44"/>
      <c r="X236" s="44"/>
      <c r="Y236" s="44"/>
      <c r="Z236" s="44"/>
      <c r="AA236" s="44"/>
      <c r="AB236" s="44"/>
      <c r="AC236" s="44"/>
      <c r="AD236" s="44"/>
      <c r="AE236" s="44"/>
      <c r="AF236" s="44"/>
      <c r="AG236" s="44"/>
      <c r="AH236" s="42"/>
      <c r="AI236" s="42"/>
    </row>
    <row r="237" spans="1:35" ht="12.75" customHeight="1" x14ac:dyDescent="0.2">
      <c r="A237" s="42"/>
      <c r="B237" s="42"/>
      <c r="C237" s="42"/>
      <c r="D237" s="42"/>
      <c r="E237" s="42"/>
      <c r="F237" s="42"/>
      <c r="G237" s="44"/>
      <c r="H237" s="44"/>
      <c r="I237" s="41"/>
      <c r="J237" s="44"/>
      <c r="K237" s="41"/>
      <c r="L237" s="53"/>
      <c r="M237" s="41"/>
      <c r="N237" s="53"/>
      <c r="O237" s="44"/>
      <c r="P237" s="44"/>
      <c r="Q237" s="44"/>
      <c r="R237" s="44"/>
      <c r="S237" s="44"/>
      <c r="T237" s="44"/>
      <c r="U237" s="44"/>
      <c r="V237" s="44"/>
      <c r="W237" s="44"/>
      <c r="X237" s="44"/>
      <c r="Y237" s="44"/>
      <c r="Z237" s="44"/>
      <c r="AA237" s="44"/>
      <c r="AB237" s="44"/>
      <c r="AC237" s="44"/>
      <c r="AD237" s="44"/>
      <c r="AE237" s="44"/>
      <c r="AF237" s="44"/>
      <c r="AG237" s="44"/>
      <c r="AH237" s="42"/>
      <c r="AI237" s="42"/>
    </row>
    <row r="238" spans="1:35" ht="12.75" customHeight="1" x14ac:dyDescent="0.2">
      <c r="A238" s="42"/>
      <c r="B238" s="42"/>
      <c r="C238" s="42"/>
      <c r="D238" s="42"/>
      <c r="E238" s="42"/>
      <c r="F238" s="42"/>
      <c r="G238" s="44"/>
      <c r="H238" s="44"/>
      <c r="I238" s="41"/>
      <c r="J238" s="44"/>
      <c r="K238" s="41"/>
      <c r="L238" s="53"/>
      <c r="M238" s="41"/>
      <c r="N238" s="53"/>
      <c r="O238" s="44"/>
      <c r="P238" s="44"/>
      <c r="Q238" s="44"/>
      <c r="R238" s="44"/>
      <c r="S238" s="44"/>
      <c r="T238" s="44"/>
      <c r="U238" s="44"/>
      <c r="V238" s="44"/>
      <c r="W238" s="44"/>
      <c r="X238" s="44"/>
      <c r="Y238" s="44"/>
      <c r="Z238" s="44"/>
      <c r="AA238" s="44"/>
      <c r="AB238" s="44"/>
      <c r="AC238" s="44"/>
      <c r="AD238" s="44"/>
      <c r="AE238" s="44"/>
      <c r="AF238" s="44"/>
      <c r="AG238" s="44"/>
      <c r="AH238" s="42"/>
      <c r="AI238" s="42"/>
    </row>
    <row r="239" spans="1:35" ht="12.75" customHeight="1" x14ac:dyDescent="0.2">
      <c r="A239" s="42"/>
      <c r="B239" s="42"/>
      <c r="C239" s="42"/>
      <c r="D239" s="42"/>
      <c r="E239" s="42"/>
      <c r="F239" s="42"/>
      <c r="G239" s="44"/>
      <c r="H239" s="44"/>
      <c r="I239" s="41"/>
      <c r="J239" s="44"/>
      <c r="K239" s="41"/>
      <c r="L239" s="53"/>
      <c r="M239" s="41"/>
      <c r="N239" s="53"/>
      <c r="O239" s="44"/>
      <c r="P239" s="44"/>
      <c r="Q239" s="44"/>
      <c r="R239" s="44"/>
      <c r="S239" s="44"/>
      <c r="T239" s="44"/>
      <c r="U239" s="44"/>
      <c r="V239" s="44"/>
      <c r="W239" s="44"/>
      <c r="X239" s="44"/>
      <c r="Y239" s="44"/>
      <c r="Z239" s="44"/>
      <c r="AA239" s="44"/>
      <c r="AB239" s="44"/>
      <c r="AC239" s="44"/>
      <c r="AD239" s="44"/>
      <c r="AE239" s="44"/>
      <c r="AF239" s="44"/>
      <c r="AG239" s="44"/>
      <c r="AH239" s="42"/>
      <c r="AI239" s="42"/>
    </row>
    <row r="240" spans="1:35" ht="12.75" customHeight="1" x14ac:dyDescent="0.2">
      <c r="A240" s="42"/>
      <c r="B240" s="42"/>
      <c r="C240" s="42"/>
      <c r="D240" s="42"/>
      <c r="E240" s="42"/>
      <c r="F240" s="42"/>
      <c r="G240" s="44"/>
      <c r="H240" s="44"/>
      <c r="I240" s="41"/>
      <c r="J240" s="44"/>
      <c r="K240" s="41"/>
      <c r="L240" s="53"/>
      <c r="M240" s="41"/>
      <c r="N240" s="53"/>
      <c r="O240" s="44"/>
      <c r="P240" s="44"/>
      <c r="Q240" s="44"/>
      <c r="R240" s="44"/>
      <c r="S240" s="44"/>
      <c r="T240" s="44"/>
      <c r="U240" s="44"/>
      <c r="V240" s="44"/>
      <c r="W240" s="44"/>
      <c r="X240" s="44"/>
      <c r="Y240" s="44"/>
      <c r="Z240" s="44"/>
      <c r="AA240" s="44"/>
      <c r="AB240" s="44"/>
      <c r="AC240" s="44"/>
      <c r="AD240" s="44"/>
      <c r="AE240" s="44"/>
      <c r="AF240" s="44"/>
      <c r="AG240" s="44"/>
      <c r="AH240" s="42"/>
      <c r="AI240" s="42"/>
    </row>
    <row r="241" spans="1:35" ht="12.75" customHeight="1" x14ac:dyDescent="0.2">
      <c r="A241" s="42"/>
      <c r="B241" s="42"/>
      <c r="C241" s="42"/>
      <c r="D241" s="42"/>
      <c r="E241" s="42"/>
      <c r="F241" s="42"/>
      <c r="G241" s="44"/>
      <c r="H241" s="44"/>
      <c r="I241" s="41"/>
      <c r="J241" s="44"/>
      <c r="K241" s="41"/>
      <c r="L241" s="53"/>
      <c r="M241" s="41"/>
      <c r="N241" s="53"/>
      <c r="O241" s="44"/>
      <c r="P241" s="44"/>
      <c r="Q241" s="44"/>
      <c r="R241" s="44"/>
      <c r="S241" s="44"/>
      <c r="T241" s="44"/>
      <c r="U241" s="44"/>
      <c r="V241" s="44"/>
      <c r="W241" s="44"/>
      <c r="X241" s="44"/>
      <c r="Y241" s="44"/>
      <c r="Z241" s="44"/>
      <c r="AA241" s="44"/>
      <c r="AB241" s="44"/>
      <c r="AC241" s="44"/>
      <c r="AD241" s="44"/>
      <c r="AE241" s="44"/>
      <c r="AF241" s="44"/>
      <c r="AG241" s="44"/>
      <c r="AH241" s="42"/>
      <c r="AI241" s="42"/>
    </row>
    <row r="242" spans="1:35" ht="12.75" customHeight="1" x14ac:dyDescent="0.2">
      <c r="A242" s="42"/>
      <c r="B242" s="42"/>
      <c r="C242" s="42"/>
      <c r="D242" s="42"/>
      <c r="E242" s="42"/>
      <c r="F242" s="42"/>
      <c r="G242" s="44"/>
      <c r="H242" s="44"/>
      <c r="I242" s="41"/>
      <c r="J242" s="44"/>
      <c r="K242" s="41"/>
      <c r="L242" s="53"/>
      <c r="M242" s="41"/>
      <c r="N242" s="53"/>
      <c r="O242" s="44"/>
      <c r="P242" s="44"/>
      <c r="Q242" s="44"/>
      <c r="R242" s="44"/>
      <c r="S242" s="44"/>
      <c r="T242" s="44"/>
      <c r="U242" s="44"/>
      <c r="V242" s="44"/>
      <c r="W242" s="44"/>
      <c r="X242" s="44"/>
      <c r="Y242" s="44"/>
      <c r="Z242" s="44"/>
      <c r="AA242" s="44"/>
      <c r="AB242" s="44"/>
      <c r="AC242" s="44"/>
      <c r="AD242" s="44"/>
      <c r="AE242" s="44"/>
      <c r="AF242" s="44"/>
      <c r="AG242" s="44"/>
      <c r="AH242" s="42"/>
      <c r="AI242" s="42"/>
    </row>
    <row r="243" spans="1:35" ht="12.75" customHeight="1" x14ac:dyDescent="0.2">
      <c r="A243" s="42"/>
      <c r="B243" s="42"/>
      <c r="C243" s="42"/>
      <c r="D243" s="42"/>
      <c r="E243" s="42"/>
      <c r="F243" s="42"/>
      <c r="G243" s="44"/>
      <c r="H243" s="44"/>
      <c r="I243" s="41"/>
      <c r="J243" s="44"/>
      <c r="K243" s="41"/>
      <c r="L243" s="53"/>
      <c r="M243" s="41"/>
      <c r="N243" s="53"/>
      <c r="O243" s="44"/>
      <c r="P243" s="44"/>
      <c r="Q243" s="44"/>
      <c r="R243" s="44"/>
      <c r="S243" s="44"/>
      <c r="T243" s="44"/>
      <c r="U243" s="44"/>
      <c r="V243" s="44"/>
      <c r="W243" s="44"/>
      <c r="X243" s="44"/>
      <c r="Y243" s="44"/>
      <c r="Z243" s="44"/>
      <c r="AA243" s="44"/>
      <c r="AB243" s="44"/>
      <c r="AC243" s="44"/>
      <c r="AD243" s="44"/>
      <c r="AE243" s="44"/>
      <c r="AF243" s="44"/>
      <c r="AG243" s="44"/>
      <c r="AH243" s="42"/>
      <c r="AI243" s="42"/>
    </row>
    <row r="244" spans="1:35" ht="12.75" customHeight="1" x14ac:dyDescent="0.2">
      <c r="A244" s="42"/>
      <c r="B244" s="42"/>
      <c r="C244" s="42"/>
      <c r="D244" s="42"/>
      <c r="E244" s="42"/>
      <c r="F244" s="42"/>
      <c r="G244" s="44"/>
      <c r="H244" s="44"/>
      <c r="I244" s="41"/>
      <c r="J244" s="44"/>
      <c r="K244" s="41"/>
      <c r="L244" s="53"/>
      <c r="M244" s="41"/>
      <c r="N244" s="53"/>
      <c r="O244" s="44"/>
      <c r="P244" s="44"/>
      <c r="Q244" s="44"/>
      <c r="R244" s="44"/>
      <c r="S244" s="44"/>
      <c r="T244" s="44"/>
      <c r="U244" s="44"/>
      <c r="V244" s="44"/>
      <c r="W244" s="44"/>
      <c r="X244" s="44"/>
      <c r="Y244" s="44"/>
      <c r="Z244" s="44"/>
      <c r="AA244" s="44"/>
      <c r="AB244" s="44"/>
      <c r="AC244" s="44"/>
      <c r="AD244" s="44"/>
      <c r="AE244" s="44"/>
      <c r="AF244" s="44"/>
      <c r="AG244" s="44"/>
      <c r="AH244" s="42"/>
      <c r="AI244" s="42"/>
    </row>
    <row r="245" spans="1:35" ht="12.75" customHeight="1" x14ac:dyDescent="0.2">
      <c r="A245" s="42"/>
      <c r="B245" s="42"/>
      <c r="C245" s="42"/>
      <c r="D245" s="42"/>
      <c r="E245" s="42"/>
      <c r="F245" s="42"/>
      <c r="G245" s="44"/>
      <c r="H245" s="44"/>
      <c r="I245" s="41"/>
      <c r="J245" s="44"/>
      <c r="K245" s="41"/>
      <c r="L245" s="53"/>
      <c r="M245" s="41"/>
      <c r="N245" s="53"/>
      <c r="O245" s="44"/>
      <c r="P245" s="44"/>
      <c r="Q245" s="44"/>
      <c r="R245" s="44"/>
      <c r="S245" s="44"/>
      <c r="T245" s="44"/>
      <c r="U245" s="44"/>
      <c r="V245" s="44"/>
      <c r="W245" s="44"/>
      <c r="X245" s="44"/>
      <c r="Y245" s="44"/>
      <c r="Z245" s="44"/>
      <c r="AA245" s="44"/>
      <c r="AB245" s="44"/>
      <c r="AC245" s="44"/>
      <c r="AD245" s="44"/>
      <c r="AE245" s="44"/>
      <c r="AF245" s="44"/>
      <c r="AG245" s="44"/>
      <c r="AH245" s="42"/>
      <c r="AI245" s="42"/>
    </row>
    <row r="246" spans="1:35" ht="12.75" customHeight="1" x14ac:dyDescent="0.2">
      <c r="A246" s="42"/>
      <c r="B246" s="42"/>
      <c r="C246" s="42"/>
      <c r="D246" s="42"/>
      <c r="E246" s="42"/>
      <c r="F246" s="42"/>
      <c r="G246" s="44"/>
      <c r="H246" s="44"/>
      <c r="I246" s="41"/>
      <c r="J246" s="44"/>
      <c r="K246" s="41"/>
      <c r="L246" s="53"/>
      <c r="M246" s="41"/>
      <c r="N246" s="53"/>
      <c r="O246" s="44"/>
      <c r="P246" s="44"/>
      <c r="Q246" s="44"/>
      <c r="R246" s="44"/>
      <c r="S246" s="44"/>
      <c r="T246" s="44"/>
      <c r="U246" s="44"/>
      <c r="V246" s="44"/>
      <c r="W246" s="44"/>
      <c r="X246" s="44"/>
      <c r="Y246" s="44"/>
      <c r="Z246" s="44"/>
      <c r="AA246" s="44"/>
      <c r="AB246" s="44"/>
      <c r="AC246" s="44"/>
      <c r="AD246" s="44"/>
      <c r="AE246" s="44"/>
      <c r="AF246" s="44"/>
      <c r="AG246" s="44"/>
      <c r="AH246" s="42"/>
      <c r="AI246" s="42"/>
    </row>
    <row r="247" spans="1:35" ht="12.75" customHeight="1" x14ac:dyDescent="0.2">
      <c r="A247" s="42"/>
      <c r="B247" s="42"/>
      <c r="C247" s="42"/>
      <c r="D247" s="42"/>
      <c r="E247" s="42"/>
      <c r="F247" s="42"/>
      <c r="G247" s="44"/>
      <c r="H247" s="44"/>
      <c r="I247" s="41"/>
      <c r="J247" s="44"/>
      <c r="K247" s="41"/>
      <c r="L247" s="53"/>
      <c r="M247" s="41"/>
      <c r="N247" s="53"/>
      <c r="O247" s="44"/>
      <c r="P247" s="44"/>
      <c r="Q247" s="44"/>
      <c r="R247" s="44"/>
      <c r="S247" s="44"/>
      <c r="T247" s="44"/>
      <c r="U247" s="44"/>
      <c r="V247" s="44"/>
      <c r="W247" s="44"/>
      <c r="X247" s="44"/>
      <c r="Y247" s="44"/>
      <c r="Z247" s="44"/>
      <c r="AA247" s="44"/>
      <c r="AB247" s="44"/>
      <c r="AC247" s="44"/>
      <c r="AD247" s="44"/>
      <c r="AE247" s="44"/>
      <c r="AF247" s="44"/>
      <c r="AG247" s="44"/>
      <c r="AH247" s="42"/>
      <c r="AI247" s="42"/>
    </row>
    <row r="248" spans="1:35" ht="12.75" customHeight="1" x14ac:dyDescent="0.2">
      <c r="A248" s="42"/>
      <c r="B248" s="42"/>
      <c r="C248" s="42"/>
      <c r="D248" s="42"/>
      <c r="E248" s="42"/>
      <c r="F248" s="42"/>
      <c r="G248" s="44"/>
      <c r="H248" s="44"/>
      <c r="I248" s="41"/>
      <c r="J248" s="44"/>
      <c r="K248" s="41"/>
      <c r="L248" s="53"/>
      <c r="M248" s="41"/>
      <c r="N248" s="53"/>
      <c r="O248" s="44"/>
      <c r="P248" s="44"/>
      <c r="Q248" s="44"/>
      <c r="R248" s="44"/>
      <c r="S248" s="44"/>
      <c r="T248" s="44"/>
      <c r="U248" s="44"/>
      <c r="V248" s="44"/>
      <c r="W248" s="44"/>
      <c r="X248" s="44"/>
      <c r="Y248" s="44"/>
      <c r="Z248" s="44"/>
      <c r="AA248" s="44"/>
      <c r="AB248" s="44"/>
      <c r="AC248" s="44"/>
      <c r="AD248" s="44"/>
      <c r="AE248" s="44"/>
      <c r="AF248" s="44"/>
      <c r="AG248" s="44"/>
      <c r="AH248" s="42"/>
      <c r="AI248" s="42"/>
    </row>
    <row r="249" spans="1:35" ht="12.75" customHeight="1" x14ac:dyDescent="0.2">
      <c r="A249" s="42"/>
      <c r="B249" s="42"/>
      <c r="C249" s="42"/>
      <c r="D249" s="42"/>
      <c r="E249" s="42"/>
      <c r="F249" s="42"/>
      <c r="G249" s="44"/>
      <c r="H249" s="44"/>
      <c r="I249" s="41"/>
      <c r="J249" s="44"/>
      <c r="K249" s="41"/>
      <c r="L249" s="53"/>
      <c r="M249" s="41"/>
      <c r="N249" s="53"/>
      <c r="O249" s="44"/>
      <c r="P249" s="44"/>
      <c r="Q249" s="44"/>
      <c r="R249" s="44"/>
      <c r="S249" s="44"/>
      <c r="T249" s="44"/>
      <c r="U249" s="44"/>
      <c r="V249" s="44"/>
      <c r="W249" s="44"/>
      <c r="X249" s="44"/>
      <c r="Y249" s="44"/>
      <c r="Z249" s="44"/>
      <c r="AA249" s="44"/>
      <c r="AB249" s="44"/>
      <c r="AC249" s="44"/>
      <c r="AD249" s="44"/>
      <c r="AE249" s="44"/>
      <c r="AF249" s="44"/>
      <c r="AG249" s="44"/>
      <c r="AH249" s="42"/>
      <c r="AI249" s="42"/>
    </row>
    <row r="250" spans="1:35" ht="12.75" customHeight="1" x14ac:dyDescent="0.2">
      <c r="A250" s="42"/>
      <c r="B250" s="42"/>
      <c r="C250" s="42"/>
      <c r="D250" s="42"/>
      <c r="E250" s="42"/>
      <c r="F250" s="42"/>
      <c r="G250" s="44"/>
      <c r="H250" s="44"/>
      <c r="I250" s="41"/>
      <c r="J250" s="44"/>
      <c r="K250" s="41"/>
      <c r="L250" s="53"/>
      <c r="M250" s="41"/>
      <c r="N250" s="53"/>
      <c r="O250" s="44"/>
      <c r="P250" s="44"/>
      <c r="Q250" s="44"/>
      <c r="R250" s="44"/>
      <c r="S250" s="44"/>
      <c r="T250" s="44"/>
      <c r="U250" s="44"/>
      <c r="V250" s="44"/>
      <c r="W250" s="44"/>
      <c r="X250" s="44"/>
      <c r="Y250" s="44"/>
      <c r="Z250" s="44"/>
      <c r="AA250" s="44"/>
      <c r="AB250" s="44"/>
      <c r="AC250" s="44"/>
      <c r="AD250" s="44"/>
      <c r="AE250" s="44"/>
      <c r="AF250" s="44"/>
      <c r="AG250" s="44"/>
      <c r="AH250" s="42"/>
      <c r="AI250" s="42"/>
    </row>
    <row r="251" spans="1:35" ht="12.75" customHeight="1" x14ac:dyDescent="0.2">
      <c r="A251" s="42"/>
      <c r="B251" s="42"/>
      <c r="C251" s="42"/>
      <c r="D251" s="42"/>
      <c r="E251" s="42"/>
      <c r="F251" s="42"/>
      <c r="G251" s="44"/>
      <c r="H251" s="44"/>
      <c r="I251" s="41"/>
      <c r="J251" s="44"/>
      <c r="K251" s="41"/>
      <c r="L251" s="53"/>
      <c r="M251" s="41"/>
      <c r="N251" s="53"/>
      <c r="O251" s="44"/>
      <c r="P251" s="44"/>
      <c r="Q251" s="44"/>
      <c r="R251" s="44"/>
      <c r="S251" s="44"/>
      <c r="T251" s="44"/>
      <c r="U251" s="44"/>
      <c r="V251" s="44"/>
      <c r="W251" s="44"/>
      <c r="X251" s="44"/>
      <c r="Y251" s="44"/>
      <c r="Z251" s="44"/>
      <c r="AA251" s="44"/>
      <c r="AB251" s="44"/>
      <c r="AC251" s="44"/>
      <c r="AD251" s="44"/>
      <c r="AE251" s="44"/>
      <c r="AF251" s="44"/>
      <c r="AG251" s="44"/>
      <c r="AH251" s="42"/>
      <c r="AI251" s="42"/>
    </row>
    <row r="252" spans="1:35" ht="12.75" customHeight="1" x14ac:dyDescent="0.2">
      <c r="A252" s="42"/>
      <c r="B252" s="42"/>
      <c r="C252" s="42"/>
      <c r="D252" s="42"/>
      <c r="E252" s="42"/>
      <c r="F252" s="42"/>
      <c r="G252" s="44"/>
      <c r="H252" s="44"/>
      <c r="I252" s="41"/>
      <c r="J252" s="44"/>
      <c r="K252" s="41"/>
      <c r="L252" s="53"/>
      <c r="M252" s="41"/>
      <c r="N252" s="53"/>
      <c r="O252" s="44"/>
      <c r="P252" s="44"/>
      <c r="Q252" s="44"/>
      <c r="R252" s="44"/>
      <c r="S252" s="44"/>
      <c r="T252" s="44"/>
      <c r="U252" s="44"/>
      <c r="V252" s="44"/>
      <c r="W252" s="44"/>
      <c r="X252" s="44"/>
      <c r="Y252" s="44"/>
      <c r="Z252" s="44"/>
      <c r="AA252" s="44"/>
      <c r="AB252" s="44"/>
      <c r="AC252" s="44"/>
      <c r="AD252" s="44"/>
      <c r="AE252" s="44"/>
      <c r="AF252" s="44"/>
      <c r="AG252" s="44"/>
      <c r="AH252" s="42"/>
      <c r="AI252" s="42"/>
    </row>
    <row r="253" spans="1:35" ht="12.75" customHeight="1" x14ac:dyDescent="0.2">
      <c r="A253" s="42"/>
      <c r="B253" s="42"/>
      <c r="C253" s="42"/>
      <c r="D253" s="42"/>
      <c r="E253" s="42"/>
      <c r="F253" s="42"/>
      <c r="G253" s="44"/>
      <c r="H253" s="44"/>
      <c r="I253" s="41"/>
      <c r="J253" s="44"/>
      <c r="K253" s="41"/>
      <c r="L253" s="53"/>
      <c r="M253" s="41"/>
      <c r="N253" s="53"/>
      <c r="O253" s="44"/>
      <c r="P253" s="44"/>
      <c r="Q253" s="44"/>
      <c r="R253" s="44"/>
      <c r="S253" s="44"/>
      <c r="T253" s="44"/>
      <c r="U253" s="44"/>
      <c r="V253" s="44"/>
      <c r="W253" s="44"/>
      <c r="X253" s="44"/>
      <c r="Y253" s="44"/>
      <c r="Z253" s="44"/>
      <c r="AA253" s="44"/>
      <c r="AB253" s="44"/>
      <c r="AC253" s="44"/>
      <c r="AD253" s="44"/>
      <c r="AE253" s="44"/>
      <c r="AF253" s="44"/>
      <c r="AG253" s="44"/>
      <c r="AH253" s="42"/>
      <c r="AI253" s="42"/>
    </row>
    <row r="254" spans="1:35" ht="12.75" customHeight="1" x14ac:dyDescent="0.2">
      <c r="A254" s="42"/>
      <c r="B254" s="42"/>
      <c r="C254" s="42"/>
      <c r="D254" s="42"/>
      <c r="E254" s="42"/>
      <c r="F254" s="42"/>
      <c r="G254" s="44"/>
      <c r="H254" s="44"/>
      <c r="I254" s="41"/>
      <c r="J254" s="44"/>
      <c r="K254" s="41"/>
      <c r="L254" s="53"/>
      <c r="M254" s="41"/>
      <c r="N254" s="53"/>
      <c r="O254" s="44"/>
      <c r="P254" s="44"/>
      <c r="Q254" s="44"/>
      <c r="R254" s="44"/>
      <c r="S254" s="44"/>
      <c r="T254" s="44"/>
      <c r="U254" s="44"/>
      <c r="V254" s="44"/>
      <c r="W254" s="44"/>
      <c r="X254" s="44"/>
      <c r="Y254" s="44"/>
      <c r="Z254" s="44"/>
      <c r="AA254" s="44"/>
      <c r="AB254" s="44"/>
      <c r="AC254" s="44"/>
      <c r="AD254" s="44"/>
      <c r="AE254" s="44"/>
      <c r="AF254" s="44"/>
      <c r="AG254" s="44"/>
      <c r="AH254" s="42"/>
      <c r="AI254" s="42"/>
    </row>
    <row r="255" spans="1:35" ht="12.75" customHeight="1" x14ac:dyDescent="0.2">
      <c r="A255" s="42"/>
      <c r="B255" s="42"/>
      <c r="C255" s="42"/>
      <c r="D255" s="42"/>
      <c r="E255" s="42"/>
      <c r="F255" s="42"/>
      <c r="G255" s="44"/>
      <c r="H255" s="44"/>
      <c r="I255" s="41"/>
      <c r="J255" s="44"/>
      <c r="K255" s="41"/>
      <c r="L255" s="53"/>
      <c r="M255" s="41"/>
      <c r="N255" s="53"/>
      <c r="O255" s="44"/>
      <c r="P255" s="44"/>
      <c r="Q255" s="44"/>
      <c r="R255" s="44"/>
      <c r="S255" s="44"/>
      <c r="T255" s="44"/>
      <c r="U255" s="44"/>
      <c r="V255" s="44"/>
      <c r="W255" s="44"/>
      <c r="X255" s="44"/>
      <c r="Y255" s="44"/>
      <c r="Z255" s="44"/>
      <c r="AA255" s="44"/>
      <c r="AB255" s="44"/>
      <c r="AC255" s="44"/>
      <c r="AD255" s="44"/>
      <c r="AE255" s="44"/>
      <c r="AF255" s="44"/>
      <c r="AG255" s="44"/>
      <c r="AH255" s="42"/>
      <c r="AI255" s="42"/>
    </row>
    <row r="256" spans="1:35" ht="12.75" customHeight="1" x14ac:dyDescent="0.2">
      <c r="A256" s="42"/>
      <c r="B256" s="42"/>
      <c r="C256" s="42"/>
      <c r="D256" s="42"/>
      <c r="E256" s="42"/>
      <c r="F256" s="42"/>
      <c r="G256" s="44"/>
      <c r="H256" s="44"/>
      <c r="I256" s="41"/>
      <c r="J256" s="44"/>
      <c r="K256" s="41"/>
      <c r="L256" s="53"/>
      <c r="M256" s="41"/>
      <c r="N256" s="53"/>
      <c r="O256" s="44"/>
      <c r="P256" s="44"/>
      <c r="Q256" s="44"/>
      <c r="R256" s="44"/>
      <c r="S256" s="44"/>
      <c r="T256" s="44"/>
      <c r="U256" s="44"/>
      <c r="V256" s="44"/>
      <c r="W256" s="44"/>
      <c r="X256" s="44"/>
      <c r="Y256" s="44"/>
      <c r="Z256" s="44"/>
      <c r="AA256" s="44"/>
      <c r="AB256" s="44"/>
      <c r="AC256" s="44"/>
      <c r="AD256" s="44"/>
      <c r="AE256" s="44"/>
      <c r="AF256" s="44"/>
      <c r="AG256" s="44"/>
      <c r="AH256" s="42"/>
      <c r="AI256" s="42"/>
    </row>
    <row r="257" spans="1:35" ht="12.75" customHeight="1" x14ac:dyDescent="0.2">
      <c r="A257" s="42"/>
      <c r="B257" s="42"/>
      <c r="C257" s="42"/>
      <c r="D257" s="42"/>
      <c r="E257" s="42"/>
      <c r="F257" s="42"/>
      <c r="G257" s="44"/>
      <c r="H257" s="44"/>
      <c r="I257" s="41"/>
      <c r="J257" s="44"/>
      <c r="K257" s="41"/>
      <c r="L257" s="53"/>
      <c r="M257" s="41"/>
      <c r="N257" s="53"/>
      <c r="O257" s="44"/>
      <c r="P257" s="44"/>
      <c r="Q257" s="44"/>
      <c r="R257" s="44"/>
      <c r="S257" s="44"/>
      <c r="T257" s="44"/>
      <c r="U257" s="44"/>
      <c r="V257" s="44"/>
      <c r="W257" s="44"/>
      <c r="X257" s="44"/>
      <c r="Y257" s="44"/>
      <c r="Z257" s="44"/>
      <c r="AA257" s="44"/>
      <c r="AB257" s="44"/>
      <c r="AC257" s="44"/>
      <c r="AD257" s="44"/>
      <c r="AE257" s="44"/>
      <c r="AF257" s="44"/>
      <c r="AG257" s="44"/>
      <c r="AH257" s="42"/>
      <c r="AI257" s="42"/>
    </row>
    <row r="258" spans="1:35" ht="12.75" customHeight="1" x14ac:dyDescent="0.2">
      <c r="A258" s="42"/>
      <c r="B258" s="42"/>
      <c r="C258" s="42"/>
      <c r="D258" s="42"/>
      <c r="E258" s="42"/>
      <c r="F258" s="42"/>
      <c r="G258" s="44"/>
      <c r="H258" s="44"/>
      <c r="I258" s="41"/>
      <c r="J258" s="44"/>
      <c r="K258" s="41"/>
      <c r="L258" s="53"/>
      <c r="M258" s="41"/>
      <c r="N258" s="53"/>
      <c r="O258" s="44"/>
      <c r="P258" s="44"/>
      <c r="Q258" s="44"/>
      <c r="R258" s="44"/>
      <c r="S258" s="44"/>
      <c r="T258" s="44"/>
      <c r="U258" s="44"/>
      <c r="V258" s="44"/>
      <c r="W258" s="44"/>
      <c r="X258" s="44"/>
      <c r="Y258" s="44"/>
      <c r="Z258" s="44"/>
      <c r="AA258" s="44"/>
      <c r="AB258" s="44"/>
      <c r="AC258" s="44"/>
      <c r="AD258" s="44"/>
      <c r="AE258" s="44"/>
      <c r="AF258" s="44"/>
      <c r="AG258" s="44"/>
      <c r="AH258" s="42"/>
      <c r="AI258" s="42"/>
    </row>
    <row r="259" spans="1:35" ht="12.75" customHeight="1" x14ac:dyDescent="0.2">
      <c r="A259" s="42"/>
      <c r="B259" s="42"/>
      <c r="C259" s="42"/>
      <c r="D259" s="42"/>
      <c r="E259" s="42"/>
      <c r="F259" s="42"/>
      <c r="G259" s="44"/>
      <c r="H259" s="44"/>
      <c r="I259" s="41"/>
      <c r="J259" s="44"/>
      <c r="K259" s="41"/>
      <c r="L259" s="53"/>
      <c r="M259" s="41"/>
      <c r="N259" s="53"/>
      <c r="O259" s="44"/>
      <c r="P259" s="44"/>
      <c r="Q259" s="44"/>
      <c r="R259" s="44"/>
      <c r="S259" s="44"/>
      <c r="T259" s="44"/>
      <c r="U259" s="44"/>
      <c r="V259" s="44"/>
      <c r="W259" s="44"/>
      <c r="X259" s="44"/>
      <c r="Y259" s="44"/>
      <c r="Z259" s="44"/>
      <c r="AA259" s="44"/>
      <c r="AB259" s="44"/>
      <c r="AC259" s="44"/>
      <c r="AD259" s="44"/>
      <c r="AE259" s="44"/>
      <c r="AF259" s="44"/>
      <c r="AG259" s="44"/>
      <c r="AH259" s="42"/>
      <c r="AI259" s="42"/>
    </row>
    <row r="260" spans="1:35" ht="12.75" customHeight="1" x14ac:dyDescent="0.2">
      <c r="A260" s="42"/>
      <c r="B260" s="42"/>
      <c r="C260" s="42"/>
      <c r="D260" s="42"/>
      <c r="E260" s="42"/>
      <c r="F260" s="42"/>
      <c r="G260" s="44"/>
      <c r="H260" s="44"/>
      <c r="I260" s="41"/>
      <c r="J260" s="44"/>
      <c r="K260" s="41"/>
      <c r="L260" s="53"/>
      <c r="M260" s="41"/>
      <c r="N260" s="53"/>
      <c r="O260" s="44"/>
      <c r="P260" s="44"/>
      <c r="Q260" s="44"/>
      <c r="R260" s="44"/>
      <c r="S260" s="44"/>
      <c r="T260" s="44"/>
      <c r="U260" s="44"/>
      <c r="V260" s="44"/>
      <c r="W260" s="44"/>
      <c r="X260" s="44"/>
      <c r="Y260" s="44"/>
      <c r="Z260" s="44"/>
      <c r="AA260" s="44"/>
      <c r="AB260" s="44"/>
      <c r="AC260" s="44"/>
      <c r="AD260" s="44"/>
      <c r="AE260" s="44"/>
      <c r="AF260" s="44"/>
      <c r="AG260" s="44"/>
      <c r="AH260" s="42"/>
      <c r="AI260" s="42"/>
    </row>
    <row r="261" spans="1:35" ht="12.75" customHeight="1" x14ac:dyDescent="0.2">
      <c r="A261" s="42"/>
      <c r="B261" s="42"/>
      <c r="C261" s="42"/>
      <c r="D261" s="42"/>
      <c r="E261" s="42"/>
      <c r="F261" s="42"/>
      <c r="G261" s="44"/>
      <c r="H261" s="44"/>
      <c r="I261" s="41"/>
      <c r="J261" s="44"/>
      <c r="K261" s="41"/>
      <c r="L261" s="53"/>
      <c r="M261" s="41"/>
      <c r="N261" s="53"/>
      <c r="O261" s="44"/>
      <c r="P261" s="44"/>
      <c r="Q261" s="44"/>
      <c r="R261" s="44"/>
      <c r="S261" s="44"/>
      <c r="T261" s="44"/>
      <c r="U261" s="44"/>
      <c r="V261" s="44"/>
      <c r="W261" s="44"/>
      <c r="X261" s="44"/>
      <c r="Y261" s="44"/>
      <c r="Z261" s="44"/>
      <c r="AA261" s="44"/>
      <c r="AB261" s="44"/>
      <c r="AC261" s="44"/>
      <c r="AD261" s="44"/>
      <c r="AE261" s="44"/>
      <c r="AF261" s="44"/>
      <c r="AG261" s="44"/>
      <c r="AH261" s="42"/>
      <c r="AI261" s="42"/>
    </row>
    <row r="262" spans="1:35" ht="12.75" customHeight="1" x14ac:dyDescent="0.2">
      <c r="A262" s="42"/>
      <c r="B262" s="42"/>
      <c r="C262" s="42"/>
      <c r="D262" s="42"/>
      <c r="E262" s="42"/>
      <c r="F262" s="42"/>
      <c r="G262" s="44"/>
      <c r="H262" s="44"/>
      <c r="I262" s="41"/>
      <c r="J262" s="44"/>
      <c r="K262" s="41"/>
      <c r="L262" s="53"/>
      <c r="M262" s="41"/>
      <c r="N262" s="53"/>
      <c r="O262" s="44"/>
      <c r="P262" s="44"/>
      <c r="Q262" s="44"/>
      <c r="R262" s="44"/>
      <c r="S262" s="44"/>
      <c r="T262" s="44"/>
      <c r="U262" s="44"/>
      <c r="V262" s="44"/>
      <c r="W262" s="44"/>
      <c r="X262" s="44"/>
      <c r="Y262" s="44"/>
      <c r="Z262" s="44"/>
      <c r="AA262" s="44"/>
      <c r="AB262" s="44"/>
      <c r="AC262" s="44"/>
      <c r="AD262" s="44"/>
      <c r="AE262" s="44"/>
      <c r="AF262" s="44"/>
      <c r="AG262" s="44"/>
      <c r="AH262" s="42"/>
      <c r="AI262" s="42"/>
    </row>
    <row r="263" spans="1:35" ht="12.75" customHeight="1" x14ac:dyDescent="0.2">
      <c r="A263" s="42"/>
      <c r="B263" s="42"/>
      <c r="C263" s="42"/>
      <c r="D263" s="42"/>
      <c r="E263" s="42"/>
      <c r="F263" s="42"/>
      <c r="G263" s="44"/>
      <c r="H263" s="44"/>
      <c r="I263" s="41"/>
      <c r="J263" s="44"/>
      <c r="K263" s="41"/>
      <c r="L263" s="53"/>
      <c r="M263" s="41"/>
      <c r="N263" s="53"/>
      <c r="O263" s="44"/>
      <c r="P263" s="44"/>
      <c r="Q263" s="44"/>
      <c r="R263" s="44"/>
      <c r="S263" s="44"/>
      <c r="T263" s="44"/>
      <c r="U263" s="44"/>
      <c r="V263" s="44"/>
      <c r="W263" s="44"/>
      <c r="X263" s="44"/>
      <c r="Y263" s="44"/>
      <c r="Z263" s="44"/>
      <c r="AA263" s="44"/>
      <c r="AB263" s="44"/>
      <c r="AC263" s="44"/>
      <c r="AD263" s="44"/>
      <c r="AE263" s="44"/>
      <c r="AF263" s="44"/>
      <c r="AG263" s="44"/>
      <c r="AH263" s="42"/>
      <c r="AI263" s="42"/>
    </row>
    <row r="264" spans="1:35" ht="12.75" customHeight="1" x14ac:dyDescent="0.2">
      <c r="A264" s="42"/>
      <c r="B264" s="42"/>
      <c r="C264" s="42"/>
      <c r="D264" s="42"/>
      <c r="E264" s="42"/>
      <c r="F264" s="42"/>
      <c r="G264" s="44"/>
      <c r="H264" s="44"/>
      <c r="I264" s="41"/>
      <c r="J264" s="44"/>
      <c r="K264" s="41"/>
      <c r="L264" s="53"/>
      <c r="M264" s="41"/>
      <c r="N264" s="53"/>
      <c r="O264" s="44"/>
      <c r="P264" s="44"/>
      <c r="Q264" s="44"/>
      <c r="R264" s="44"/>
      <c r="S264" s="44"/>
      <c r="T264" s="44"/>
      <c r="U264" s="44"/>
      <c r="V264" s="44"/>
      <c r="W264" s="44"/>
      <c r="X264" s="44"/>
      <c r="Y264" s="44"/>
      <c r="Z264" s="44"/>
      <c r="AA264" s="44"/>
      <c r="AB264" s="44"/>
      <c r="AC264" s="44"/>
      <c r="AD264" s="44"/>
      <c r="AE264" s="44"/>
      <c r="AF264" s="44"/>
      <c r="AG264" s="44"/>
      <c r="AH264" s="42"/>
      <c r="AI264" s="42"/>
    </row>
    <row r="265" spans="1:35" ht="12.75" customHeight="1" x14ac:dyDescent="0.2">
      <c r="A265" s="42"/>
      <c r="B265" s="42"/>
      <c r="C265" s="42"/>
      <c r="D265" s="42"/>
      <c r="E265" s="42"/>
      <c r="F265" s="42"/>
      <c r="G265" s="44"/>
      <c r="H265" s="44"/>
      <c r="I265" s="41"/>
      <c r="J265" s="44"/>
      <c r="K265" s="41"/>
      <c r="L265" s="53"/>
      <c r="M265" s="41"/>
      <c r="N265" s="53"/>
      <c r="O265" s="44"/>
      <c r="P265" s="44"/>
      <c r="Q265" s="44"/>
      <c r="R265" s="44"/>
      <c r="S265" s="44"/>
      <c r="T265" s="44"/>
      <c r="U265" s="44"/>
      <c r="V265" s="44"/>
      <c r="W265" s="44"/>
      <c r="X265" s="44"/>
      <c r="Y265" s="44"/>
      <c r="Z265" s="44"/>
      <c r="AA265" s="44"/>
      <c r="AB265" s="44"/>
      <c r="AC265" s="44"/>
      <c r="AD265" s="44"/>
      <c r="AE265" s="44"/>
      <c r="AF265" s="44"/>
      <c r="AG265" s="44"/>
      <c r="AH265" s="42"/>
      <c r="AI265" s="42"/>
    </row>
    <row r="266" spans="1:35" ht="12.75" customHeight="1" x14ac:dyDescent="0.2">
      <c r="A266" s="42"/>
      <c r="B266" s="42"/>
      <c r="C266" s="42"/>
      <c r="D266" s="42"/>
      <c r="E266" s="42"/>
      <c r="F266" s="42"/>
      <c r="G266" s="44"/>
      <c r="H266" s="44"/>
      <c r="I266" s="41"/>
      <c r="J266" s="44"/>
      <c r="K266" s="41"/>
      <c r="L266" s="53"/>
      <c r="M266" s="41"/>
      <c r="N266" s="53"/>
      <c r="O266" s="44"/>
      <c r="P266" s="44"/>
      <c r="Q266" s="44"/>
      <c r="R266" s="44"/>
      <c r="S266" s="44"/>
      <c r="T266" s="44"/>
      <c r="U266" s="44"/>
      <c r="V266" s="44"/>
      <c r="W266" s="44"/>
      <c r="X266" s="44"/>
      <c r="Y266" s="44"/>
      <c r="Z266" s="44"/>
      <c r="AA266" s="44"/>
      <c r="AB266" s="44"/>
      <c r="AC266" s="44"/>
      <c r="AD266" s="44"/>
      <c r="AE266" s="44"/>
      <c r="AF266" s="44"/>
      <c r="AG266" s="44"/>
      <c r="AH266" s="42"/>
      <c r="AI266" s="42"/>
    </row>
    <row r="267" spans="1:35" ht="12.75" customHeight="1" x14ac:dyDescent="0.2">
      <c r="A267" s="42"/>
      <c r="B267" s="42"/>
      <c r="C267" s="42"/>
      <c r="D267" s="42"/>
      <c r="E267" s="42"/>
      <c r="F267" s="42"/>
      <c r="G267" s="44"/>
      <c r="H267" s="44"/>
      <c r="I267" s="41"/>
      <c r="J267" s="44"/>
      <c r="K267" s="41"/>
      <c r="L267" s="53"/>
      <c r="M267" s="41"/>
      <c r="N267" s="53"/>
      <c r="O267" s="44"/>
      <c r="P267" s="44"/>
      <c r="Q267" s="44"/>
      <c r="R267" s="44"/>
      <c r="S267" s="44"/>
      <c r="T267" s="44"/>
      <c r="U267" s="44"/>
      <c r="V267" s="44"/>
      <c r="W267" s="44"/>
      <c r="X267" s="44"/>
      <c r="Y267" s="44"/>
      <c r="Z267" s="44"/>
      <c r="AA267" s="44"/>
      <c r="AB267" s="44"/>
      <c r="AC267" s="44"/>
      <c r="AD267" s="44"/>
      <c r="AE267" s="44"/>
      <c r="AF267" s="44"/>
      <c r="AG267" s="44"/>
      <c r="AH267" s="42"/>
      <c r="AI267" s="42"/>
    </row>
    <row r="268" spans="1:35" ht="12.75" customHeight="1" x14ac:dyDescent="0.2">
      <c r="A268" s="42"/>
      <c r="B268" s="42"/>
      <c r="C268" s="42"/>
      <c r="D268" s="42"/>
      <c r="E268" s="42"/>
      <c r="F268" s="42"/>
      <c r="G268" s="44"/>
      <c r="H268" s="44"/>
      <c r="I268" s="41"/>
      <c r="J268" s="44"/>
      <c r="K268" s="41"/>
      <c r="L268" s="53"/>
      <c r="M268" s="41"/>
      <c r="N268" s="53"/>
      <c r="O268" s="44"/>
      <c r="P268" s="44"/>
      <c r="Q268" s="44"/>
      <c r="R268" s="44"/>
      <c r="S268" s="44"/>
      <c r="T268" s="44"/>
      <c r="U268" s="44"/>
      <c r="V268" s="44"/>
      <c r="W268" s="44"/>
      <c r="X268" s="44"/>
      <c r="Y268" s="44"/>
      <c r="Z268" s="44"/>
      <c r="AA268" s="44"/>
      <c r="AB268" s="44"/>
      <c r="AC268" s="44"/>
      <c r="AD268" s="44"/>
      <c r="AE268" s="44"/>
      <c r="AF268" s="44"/>
      <c r="AG268" s="44"/>
      <c r="AH268" s="42"/>
      <c r="AI268" s="42"/>
    </row>
    <row r="269" spans="1:35" ht="12.75" customHeight="1" x14ac:dyDescent="0.2">
      <c r="A269" s="42"/>
      <c r="B269" s="42"/>
      <c r="C269" s="42"/>
      <c r="D269" s="42"/>
      <c r="E269" s="42"/>
      <c r="F269" s="42"/>
      <c r="G269" s="44"/>
      <c r="H269" s="44"/>
      <c r="I269" s="41"/>
      <c r="J269" s="44"/>
      <c r="K269" s="41"/>
      <c r="L269" s="53"/>
      <c r="M269" s="41"/>
      <c r="N269" s="53"/>
      <c r="O269" s="44"/>
      <c r="P269" s="44"/>
      <c r="Q269" s="44"/>
      <c r="R269" s="44"/>
      <c r="S269" s="44"/>
      <c r="T269" s="44"/>
      <c r="U269" s="44"/>
      <c r="V269" s="44"/>
      <c r="W269" s="44"/>
      <c r="X269" s="44"/>
      <c r="Y269" s="44"/>
      <c r="Z269" s="44"/>
      <c r="AA269" s="44"/>
      <c r="AB269" s="44"/>
      <c r="AC269" s="44"/>
      <c r="AD269" s="44"/>
      <c r="AE269" s="44"/>
      <c r="AF269" s="44"/>
      <c r="AG269" s="44"/>
      <c r="AH269" s="42"/>
      <c r="AI269" s="42"/>
    </row>
    <row r="270" spans="1:35" ht="12.75" customHeight="1" x14ac:dyDescent="0.2">
      <c r="A270" s="42"/>
      <c r="B270" s="42"/>
      <c r="C270" s="42"/>
      <c r="D270" s="42"/>
      <c r="E270" s="42"/>
      <c r="F270" s="42"/>
      <c r="G270" s="44"/>
      <c r="H270" s="44"/>
      <c r="I270" s="41"/>
      <c r="J270" s="44"/>
      <c r="K270" s="41"/>
      <c r="L270" s="53"/>
      <c r="M270" s="41"/>
      <c r="N270" s="53"/>
      <c r="O270" s="44"/>
      <c r="P270" s="44"/>
      <c r="Q270" s="44"/>
      <c r="R270" s="44"/>
      <c r="S270" s="44"/>
      <c r="T270" s="44"/>
      <c r="U270" s="44"/>
      <c r="V270" s="44"/>
      <c r="W270" s="44"/>
      <c r="X270" s="44"/>
      <c r="Y270" s="44"/>
      <c r="Z270" s="44"/>
      <c r="AA270" s="44"/>
      <c r="AB270" s="44"/>
      <c r="AC270" s="44"/>
      <c r="AD270" s="44"/>
      <c r="AE270" s="44"/>
      <c r="AF270" s="44"/>
      <c r="AG270" s="44"/>
      <c r="AH270" s="42"/>
      <c r="AI270" s="42"/>
    </row>
    <row r="271" spans="1:35" ht="12.75" customHeight="1" x14ac:dyDescent="0.2">
      <c r="A271" s="42"/>
      <c r="B271" s="42"/>
      <c r="C271" s="42"/>
      <c r="D271" s="42"/>
      <c r="E271" s="42"/>
      <c r="F271" s="42"/>
      <c r="G271" s="44"/>
      <c r="H271" s="44"/>
      <c r="I271" s="41"/>
      <c r="J271" s="44"/>
      <c r="K271" s="41"/>
      <c r="L271" s="53"/>
      <c r="M271" s="41"/>
      <c r="N271" s="53"/>
      <c r="O271" s="44"/>
      <c r="P271" s="44"/>
      <c r="Q271" s="44"/>
      <c r="R271" s="44"/>
      <c r="S271" s="44"/>
      <c r="T271" s="44"/>
      <c r="U271" s="44"/>
      <c r="V271" s="44"/>
      <c r="W271" s="44"/>
      <c r="X271" s="44"/>
      <c r="Y271" s="44"/>
      <c r="Z271" s="44"/>
      <c r="AA271" s="44"/>
      <c r="AB271" s="44"/>
      <c r="AC271" s="44"/>
      <c r="AD271" s="44"/>
      <c r="AE271" s="44"/>
      <c r="AF271" s="44"/>
      <c r="AG271" s="44"/>
      <c r="AH271" s="42"/>
      <c r="AI271" s="42"/>
    </row>
    <row r="272" spans="1:35" ht="12.75" customHeight="1" x14ac:dyDescent="0.2">
      <c r="A272" s="42"/>
      <c r="B272" s="42"/>
      <c r="C272" s="42"/>
      <c r="D272" s="42"/>
      <c r="E272" s="42"/>
      <c r="F272" s="42"/>
      <c r="G272" s="44"/>
      <c r="H272" s="44"/>
      <c r="I272" s="41"/>
      <c r="J272" s="44"/>
      <c r="K272" s="41"/>
      <c r="L272" s="53"/>
      <c r="M272" s="41"/>
      <c r="N272" s="53"/>
      <c r="O272" s="44"/>
      <c r="P272" s="44"/>
      <c r="Q272" s="44"/>
      <c r="R272" s="44"/>
      <c r="S272" s="44"/>
      <c r="T272" s="44"/>
      <c r="U272" s="44"/>
      <c r="V272" s="44"/>
      <c r="W272" s="44"/>
      <c r="X272" s="44"/>
      <c r="Y272" s="44"/>
      <c r="Z272" s="44"/>
      <c r="AA272" s="44"/>
      <c r="AB272" s="44"/>
      <c r="AC272" s="44"/>
      <c r="AD272" s="44"/>
      <c r="AE272" s="44"/>
      <c r="AF272" s="44"/>
      <c r="AG272" s="44"/>
      <c r="AH272" s="42"/>
      <c r="AI272" s="42"/>
    </row>
    <row r="273" spans="1:35" ht="12.75" customHeight="1" x14ac:dyDescent="0.2">
      <c r="A273" s="42"/>
      <c r="B273" s="42"/>
      <c r="C273" s="42"/>
      <c r="D273" s="42"/>
      <c r="E273" s="42"/>
      <c r="F273" s="42"/>
      <c r="G273" s="44"/>
      <c r="H273" s="44"/>
      <c r="I273" s="41"/>
      <c r="J273" s="44"/>
      <c r="K273" s="41"/>
      <c r="L273" s="53"/>
      <c r="M273" s="41"/>
      <c r="N273" s="53"/>
      <c r="O273" s="44"/>
      <c r="P273" s="44"/>
      <c r="Q273" s="44"/>
      <c r="R273" s="44"/>
      <c r="S273" s="44"/>
      <c r="T273" s="44"/>
      <c r="U273" s="44"/>
      <c r="V273" s="44"/>
      <c r="W273" s="44"/>
      <c r="X273" s="44"/>
      <c r="Y273" s="44"/>
      <c r="Z273" s="44"/>
      <c r="AA273" s="44"/>
      <c r="AB273" s="44"/>
      <c r="AC273" s="44"/>
      <c r="AD273" s="44"/>
      <c r="AE273" s="44"/>
      <c r="AF273" s="44"/>
      <c r="AG273" s="44"/>
      <c r="AH273" s="42"/>
      <c r="AI273" s="42"/>
    </row>
    <row r="274" spans="1:35" ht="12.75" customHeight="1" x14ac:dyDescent="0.2">
      <c r="A274" s="42"/>
      <c r="B274" s="42"/>
      <c r="C274" s="42"/>
      <c r="D274" s="42"/>
      <c r="E274" s="42"/>
      <c r="F274" s="42"/>
      <c r="G274" s="44"/>
      <c r="H274" s="44"/>
      <c r="I274" s="41"/>
      <c r="J274" s="44"/>
      <c r="K274" s="41"/>
      <c r="L274" s="53"/>
      <c r="M274" s="41"/>
      <c r="N274" s="53"/>
      <c r="O274" s="44"/>
      <c r="P274" s="44"/>
      <c r="Q274" s="44"/>
      <c r="R274" s="44"/>
      <c r="S274" s="44"/>
      <c r="T274" s="44"/>
      <c r="U274" s="44"/>
      <c r="V274" s="44"/>
      <c r="W274" s="44"/>
      <c r="X274" s="44"/>
      <c r="Y274" s="44"/>
      <c r="Z274" s="44"/>
      <c r="AA274" s="44"/>
      <c r="AB274" s="44"/>
      <c r="AC274" s="44"/>
      <c r="AD274" s="44"/>
      <c r="AE274" s="44"/>
      <c r="AF274" s="44"/>
      <c r="AG274" s="44"/>
      <c r="AH274" s="42"/>
      <c r="AI274" s="42"/>
    </row>
    <row r="275" spans="1:35" ht="12.75" customHeight="1" x14ac:dyDescent="0.2">
      <c r="A275" s="42"/>
      <c r="B275" s="42"/>
      <c r="C275" s="42"/>
      <c r="D275" s="42"/>
      <c r="E275" s="42"/>
      <c r="F275" s="42"/>
      <c r="G275" s="44"/>
      <c r="H275" s="44"/>
      <c r="I275" s="41"/>
      <c r="J275" s="44"/>
      <c r="K275" s="41"/>
      <c r="L275" s="53"/>
      <c r="M275" s="41"/>
      <c r="N275" s="53"/>
      <c r="O275" s="44"/>
      <c r="P275" s="44"/>
      <c r="Q275" s="44"/>
      <c r="R275" s="44"/>
      <c r="S275" s="44"/>
      <c r="T275" s="44"/>
      <c r="U275" s="44"/>
      <c r="V275" s="44"/>
      <c r="W275" s="44"/>
      <c r="X275" s="44"/>
      <c r="Y275" s="44"/>
      <c r="Z275" s="44"/>
      <c r="AA275" s="44"/>
      <c r="AB275" s="44"/>
      <c r="AC275" s="44"/>
      <c r="AD275" s="44"/>
      <c r="AE275" s="44"/>
      <c r="AF275" s="44"/>
      <c r="AG275" s="44"/>
      <c r="AH275" s="42"/>
      <c r="AI275" s="42"/>
    </row>
    <row r="276" spans="1:35" ht="12.75" customHeight="1" x14ac:dyDescent="0.2">
      <c r="A276" s="42"/>
      <c r="B276" s="42"/>
      <c r="C276" s="42"/>
      <c r="D276" s="42"/>
      <c r="E276" s="42"/>
      <c r="F276" s="42"/>
      <c r="G276" s="44"/>
      <c r="H276" s="44"/>
      <c r="I276" s="41"/>
      <c r="J276" s="44"/>
      <c r="K276" s="41"/>
      <c r="L276" s="53"/>
      <c r="M276" s="41"/>
      <c r="N276" s="53"/>
      <c r="O276" s="44"/>
      <c r="P276" s="44"/>
      <c r="Q276" s="44"/>
      <c r="R276" s="44"/>
      <c r="S276" s="44"/>
      <c r="T276" s="44"/>
      <c r="U276" s="44"/>
      <c r="V276" s="44"/>
      <c r="W276" s="44"/>
      <c r="X276" s="44"/>
      <c r="Y276" s="44"/>
      <c r="Z276" s="44"/>
      <c r="AA276" s="44"/>
      <c r="AB276" s="44"/>
      <c r="AC276" s="44"/>
      <c r="AD276" s="44"/>
      <c r="AE276" s="44"/>
      <c r="AF276" s="44"/>
      <c r="AG276" s="44"/>
      <c r="AH276" s="42"/>
      <c r="AI276" s="42"/>
    </row>
    <row r="277" spans="1:35" ht="12.75" customHeight="1" x14ac:dyDescent="0.2">
      <c r="A277" s="42"/>
      <c r="B277" s="42"/>
      <c r="C277" s="42"/>
      <c r="D277" s="42"/>
      <c r="E277" s="42"/>
      <c r="F277" s="42"/>
      <c r="G277" s="44"/>
      <c r="H277" s="44"/>
      <c r="I277" s="41"/>
      <c r="J277" s="44"/>
      <c r="K277" s="41"/>
      <c r="L277" s="53"/>
      <c r="M277" s="41"/>
      <c r="N277" s="53"/>
      <c r="O277" s="44"/>
      <c r="P277" s="44"/>
      <c r="Q277" s="44"/>
      <c r="R277" s="44"/>
      <c r="S277" s="44"/>
      <c r="T277" s="44"/>
      <c r="U277" s="44"/>
      <c r="V277" s="44"/>
      <c r="W277" s="44"/>
      <c r="X277" s="44"/>
      <c r="Y277" s="44"/>
      <c r="Z277" s="44"/>
      <c r="AA277" s="44"/>
      <c r="AB277" s="44"/>
      <c r="AC277" s="44"/>
      <c r="AD277" s="44"/>
      <c r="AE277" s="44"/>
      <c r="AF277" s="44"/>
      <c r="AG277" s="44"/>
      <c r="AH277" s="42"/>
      <c r="AI277" s="42"/>
    </row>
    <row r="278" spans="1:35" ht="12.75" customHeight="1" x14ac:dyDescent="0.2">
      <c r="A278" s="42"/>
      <c r="B278" s="42"/>
      <c r="C278" s="42"/>
      <c r="D278" s="42"/>
      <c r="E278" s="42"/>
      <c r="F278" s="42"/>
      <c r="G278" s="44"/>
      <c r="H278" s="44"/>
      <c r="I278" s="41"/>
      <c r="J278" s="44"/>
      <c r="K278" s="41"/>
      <c r="L278" s="53"/>
      <c r="M278" s="41"/>
      <c r="N278" s="53"/>
      <c r="O278" s="44"/>
      <c r="P278" s="44"/>
      <c r="Q278" s="44"/>
      <c r="R278" s="44"/>
      <c r="S278" s="44"/>
      <c r="T278" s="44"/>
      <c r="U278" s="44"/>
      <c r="V278" s="44"/>
      <c r="W278" s="44"/>
      <c r="X278" s="44"/>
      <c r="Y278" s="44"/>
      <c r="Z278" s="44"/>
      <c r="AA278" s="44"/>
      <c r="AB278" s="44"/>
      <c r="AC278" s="44"/>
      <c r="AD278" s="44"/>
      <c r="AE278" s="44"/>
      <c r="AF278" s="44"/>
      <c r="AG278" s="44"/>
      <c r="AH278" s="42"/>
      <c r="AI278" s="42"/>
    </row>
    <row r="279" spans="1:35" ht="12.75" customHeight="1" x14ac:dyDescent="0.2">
      <c r="A279" s="42"/>
      <c r="B279" s="42"/>
      <c r="C279" s="42"/>
      <c r="D279" s="42"/>
      <c r="E279" s="42"/>
      <c r="F279" s="42"/>
      <c r="G279" s="44"/>
      <c r="H279" s="44"/>
      <c r="I279" s="41"/>
      <c r="J279" s="44"/>
      <c r="K279" s="41"/>
      <c r="L279" s="53"/>
      <c r="M279" s="41"/>
      <c r="N279" s="53"/>
      <c r="O279" s="44"/>
      <c r="P279" s="44"/>
      <c r="Q279" s="44"/>
      <c r="R279" s="44"/>
      <c r="S279" s="44"/>
      <c r="T279" s="44"/>
      <c r="U279" s="44"/>
      <c r="V279" s="44"/>
      <c r="W279" s="44"/>
      <c r="X279" s="44"/>
      <c r="Y279" s="44"/>
      <c r="Z279" s="44"/>
      <c r="AA279" s="44"/>
      <c r="AB279" s="44"/>
      <c r="AC279" s="44"/>
      <c r="AD279" s="44"/>
      <c r="AE279" s="44"/>
      <c r="AF279" s="44"/>
      <c r="AG279" s="44"/>
      <c r="AH279" s="42"/>
      <c r="AI279" s="42"/>
    </row>
    <row r="280" spans="1:35" ht="12.75" customHeight="1" x14ac:dyDescent="0.2">
      <c r="A280" s="42"/>
      <c r="B280" s="42"/>
      <c r="C280" s="42"/>
      <c r="D280" s="42"/>
      <c r="E280" s="42"/>
      <c r="F280" s="42"/>
      <c r="G280" s="44"/>
      <c r="H280" s="44"/>
      <c r="I280" s="41"/>
      <c r="J280" s="44"/>
      <c r="K280" s="41"/>
      <c r="L280" s="53"/>
      <c r="M280" s="41"/>
      <c r="N280" s="53"/>
      <c r="O280" s="44"/>
      <c r="P280" s="44"/>
      <c r="Q280" s="44"/>
      <c r="R280" s="44"/>
      <c r="S280" s="44"/>
      <c r="T280" s="44"/>
      <c r="U280" s="44"/>
      <c r="V280" s="44"/>
      <c r="W280" s="44"/>
      <c r="X280" s="44"/>
      <c r="Y280" s="44"/>
      <c r="Z280" s="44"/>
      <c r="AA280" s="44"/>
      <c r="AB280" s="44"/>
      <c r="AC280" s="44"/>
      <c r="AD280" s="44"/>
      <c r="AE280" s="44"/>
      <c r="AF280" s="44"/>
      <c r="AG280" s="44"/>
      <c r="AH280" s="42"/>
      <c r="AI280" s="42"/>
    </row>
    <row r="281" spans="1:35" ht="12.75" customHeight="1" x14ac:dyDescent="0.2">
      <c r="A281" s="42"/>
      <c r="B281" s="42"/>
      <c r="C281" s="42"/>
      <c r="D281" s="42"/>
      <c r="E281" s="42"/>
      <c r="F281" s="42"/>
      <c r="G281" s="44"/>
      <c r="H281" s="44"/>
      <c r="I281" s="41"/>
      <c r="J281" s="44"/>
      <c r="K281" s="41"/>
      <c r="L281" s="53"/>
      <c r="M281" s="41"/>
      <c r="N281" s="53"/>
      <c r="O281" s="44"/>
      <c r="P281" s="44"/>
      <c r="Q281" s="44"/>
      <c r="R281" s="44"/>
      <c r="S281" s="44"/>
      <c r="T281" s="44"/>
      <c r="U281" s="44"/>
      <c r="V281" s="44"/>
      <c r="W281" s="44"/>
      <c r="X281" s="44"/>
      <c r="Y281" s="44"/>
      <c r="Z281" s="44"/>
      <c r="AA281" s="44"/>
      <c r="AB281" s="44"/>
      <c r="AC281" s="44"/>
      <c r="AD281" s="44"/>
      <c r="AE281" s="44"/>
      <c r="AF281" s="44"/>
      <c r="AG281" s="44"/>
      <c r="AH281" s="42"/>
      <c r="AI281" s="42"/>
    </row>
    <row r="282" spans="1:35" ht="12.75" customHeight="1" x14ac:dyDescent="0.2">
      <c r="A282" s="42"/>
      <c r="B282" s="42"/>
      <c r="C282" s="42"/>
      <c r="D282" s="42"/>
      <c r="E282" s="42"/>
      <c r="F282" s="42"/>
      <c r="G282" s="44"/>
      <c r="H282" s="44"/>
      <c r="I282" s="41"/>
      <c r="J282" s="44"/>
      <c r="K282" s="41"/>
      <c r="L282" s="53"/>
      <c r="M282" s="41"/>
      <c r="N282" s="53"/>
      <c r="O282" s="44"/>
      <c r="P282" s="44"/>
      <c r="Q282" s="44"/>
      <c r="R282" s="44"/>
      <c r="S282" s="44"/>
      <c r="T282" s="44"/>
      <c r="U282" s="44"/>
      <c r="V282" s="44"/>
      <c r="W282" s="44"/>
      <c r="X282" s="44"/>
      <c r="Y282" s="44"/>
      <c r="Z282" s="44"/>
      <c r="AA282" s="44"/>
      <c r="AB282" s="44"/>
      <c r="AC282" s="44"/>
      <c r="AD282" s="44"/>
      <c r="AE282" s="44"/>
      <c r="AF282" s="44"/>
      <c r="AG282" s="44"/>
      <c r="AH282" s="42"/>
      <c r="AI282" s="42"/>
    </row>
    <row r="283" spans="1:35" ht="12.75" customHeight="1" x14ac:dyDescent="0.2">
      <c r="A283" s="42"/>
      <c r="B283" s="42"/>
      <c r="C283" s="42"/>
      <c r="D283" s="42"/>
      <c r="E283" s="42"/>
      <c r="F283" s="42"/>
      <c r="G283" s="44"/>
      <c r="H283" s="44"/>
      <c r="I283" s="41"/>
      <c r="J283" s="44"/>
      <c r="K283" s="41"/>
      <c r="L283" s="53"/>
      <c r="M283" s="41"/>
      <c r="N283" s="53"/>
      <c r="O283" s="44"/>
      <c r="P283" s="44"/>
      <c r="Q283" s="44"/>
      <c r="R283" s="44"/>
      <c r="S283" s="44"/>
      <c r="T283" s="44"/>
      <c r="U283" s="44"/>
      <c r="V283" s="44"/>
      <c r="W283" s="44"/>
      <c r="X283" s="44"/>
      <c r="Y283" s="44"/>
      <c r="Z283" s="44"/>
      <c r="AA283" s="44"/>
      <c r="AB283" s="44"/>
      <c r="AC283" s="44"/>
      <c r="AD283" s="44"/>
      <c r="AE283" s="44"/>
      <c r="AF283" s="44"/>
      <c r="AG283" s="44"/>
      <c r="AH283" s="42"/>
      <c r="AI283" s="42"/>
    </row>
    <row r="284" spans="1:35" ht="12.75" customHeight="1" x14ac:dyDescent="0.2">
      <c r="A284" s="42"/>
      <c r="B284" s="42"/>
      <c r="C284" s="42"/>
      <c r="D284" s="42"/>
      <c r="E284" s="42"/>
      <c r="F284" s="42"/>
      <c r="G284" s="44"/>
      <c r="H284" s="44"/>
      <c r="I284" s="41"/>
      <c r="J284" s="44"/>
      <c r="K284" s="41"/>
      <c r="L284" s="53"/>
      <c r="M284" s="41"/>
      <c r="N284" s="53"/>
      <c r="O284" s="44"/>
      <c r="P284" s="44"/>
      <c r="Q284" s="44"/>
      <c r="R284" s="44"/>
      <c r="S284" s="44"/>
      <c r="T284" s="44"/>
      <c r="U284" s="44"/>
      <c r="V284" s="44"/>
      <c r="W284" s="44"/>
      <c r="X284" s="44"/>
      <c r="Y284" s="44"/>
      <c r="Z284" s="44"/>
      <c r="AA284" s="44"/>
      <c r="AB284" s="44"/>
      <c r="AC284" s="44"/>
      <c r="AD284" s="44"/>
      <c r="AE284" s="44"/>
      <c r="AF284" s="44"/>
      <c r="AG284" s="44"/>
      <c r="AH284" s="42"/>
      <c r="AI284" s="42"/>
    </row>
    <row r="285" spans="1:35" ht="12.75" customHeight="1" x14ac:dyDescent="0.2">
      <c r="A285" s="42"/>
      <c r="B285" s="42"/>
      <c r="C285" s="42"/>
      <c r="D285" s="42"/>
      <c r="E285" s="42"/>
      <c r="F285" s="42"/>
      <c r="G285" s="44"/>
      <c r="H285" s="44"/>
      <c r="I285" s="41"/>
      <c r="J285" s="44"/>
      <c r="K285" s="41"/>
      <c r="L285" s="53"/>
      <c r="M285" s="41"/>
      <c r="N285" s="53"/>
      <c r="O285" s="44"/>
      <c r="P285" s="44"/>
      <c r="Q285" s="44"/>
      <c r="R285" s="44"/>
      <c r="S285" s="44"/>
      <c r="T285" s="44"/>
      <c r="U285" s="44"/>
      <c r="V285" s="44"/>
      <c r="W285" s="44"/>
      <c r="X285" s="44"/>
      <c r="Y285" s="44"/>
      <c r="Z285" s="44"/>
      <c r="AA285" s="44"/>
      <c r="AB285" s="44"/>
      <c r="AC285" s="44"/>
      <c r="AD285" s="44"/>
      <c r="AE285" s="44"/>
      <c r="AF285" s="44"/>
      <c r="AG285" s="44"/>
      <c r="AH285" s="42"/>
      <c r="AI285" s="42"/>
    </row>
    <row r="286" spans="1:35" ht="12.75" customHeight="1" x14ac:dyDescent="0.2">
      <c r="A286" s="42"/>
      <c r="B286" s="42"/>
      <c r="C286" s="42"/>
      <c r="D286" s="42"/>
      <c r="E286" s="42"/>
      <c r="F286" s="42"/>
      <c r="G286" s="44"/>
      <c r="H286" s="44"/>
      <c r="I286" s="41"/>
      <c r="J286" s="44"/>
      <c r="K286" s="41"/>
      <c r="L286" s="53"/>
      <c r="M286" s="41"/>
      <c r="N286" s="53"/>
      <c r="O286" s="44"/>
      <c r="P286" s="44"/>
      <c r="Q286" s="44"/>
      <c r="R286" s="44"/>
      <c r="S286" s="44"/>
      <c r="T286" s="44"/>
      <c r="U286" s="44"/>
      <c r="V286" s="44"/>
      <c r="W286" s="44"/>
      <c r="X286" s="44"/>
      <c r="Y286" s="44"/>
      <c r="Z286" s="44"/>
      <c r="AA286" s="44"/>
      <c r="AB286" s="44"/>
      <c r="AC286" s="44"/>
      <c r="AD286" s="44"/>
      <c r="AE286" s="44"/>
      <c r="AF286" s="44"/>
      <c r="AG286" s="44"/>
      <c r="AH286" s="42"/>
      <c r="AI286" s="42"/>
    </row>
    <row r="287" spans="1:35" ht="12.75" customHeight="1" x14ac:dyDescent="0.2">
      <c r="A287" s="42"/>
      <c r="B287" s="42"/>
      <c r="C287" s="42"/>
      <c r="D287" s="42"/>
      <c r="E287" s="42"/>
      <c r="F287" s="42"/>
      <c r="G287" s="44"/>
      <c r="H287" s="44"/>
      <c r="I287" s="41"/>
      <c r="J287" s="44"/>
      <c r="K287" s="41"/>
      <c r="L287" s="53"/>
      <c r="M287" s="41"/>
      <c r="N287" s="53"/>
      <c r="O287" s="44"/>
      <c r="P287" s="44"/>
      <c r="Q287" s="44"/>
      <c r="R287" s="44"/>
      <c r="S287" s="44"/>
      <c r="T287" s="44"/>
      <c r="U287" s="44"/>
      <c r="V287" s="44"/>
      <c r="W287" s="44"/>
      <c r="X287" s="44"/>
      <c r="Y287" s="44"/>
      <c r="Z287" s="44"/>
      <c r="AA287" s="44"/>
      <c r="AB287" s="44"/>
      <c r="AC287" s="44"/>
      <c r="AD287" s="44"/>
      <c r="AE287" s="44"/>
      <c r="AF287" s="44"/>
      <c r="AG287" s="44"/>
      <c r="AH287" s="42"/>
      <c r="AI287" s="42"/>
    </row>
    <row r="288" spans="1:35" ht="12.75" customHeight="1" x14ac:dyDescent="0.2">
      <c r="A288" s="42"/>
      <c r="B288" s="42"/>
      <c r="C288" s="42"/>
      <c r="D288" s="42"/>
      <c r="E288" s="42"/>
      <c r="F288" s="42"/>
      <c r="G288" s="44"/>
      <c r="H288" s="44"/>
      <c r="I288" s="41"/>
      <c r="J288" s="44"/>
      <c r="K288" s="41"/>
      <c r="L288" s="53"/>
      <c r="M288" s="41"/>
      <c r="N288" s="53"/>
      <c r="O288" s="44"/>
      <c r="P288" s="44"/>
      <c r="Q288" s="44"/>
      <c r="R288" s="44"/>
      <c r="S288" s="44"/>
      <c r="T288" s="44"/>
      <c r="U288" s="44"/>
      <c r="V288" s="44"/>
      <c r="W288" s="44"/>
      <c r="X288" s="44"/>
      <c r="Y288" s="44"/>
      <c r="Z288" s="44"/>
      <c r="AA288" s="44"/>
      <c r="AB288" s="44"/>
      <c r="AC288" s="44"/>
      <c r="AD288" s="44"/>
      <c r="AE288" s="44"/>
      <c r="AF288" s="44"/>
      <c r="AG288" s="44"/>
      <c r="AH288" s="42"/>
      <c r="AI288" s="42"/>
    </row>
    <row r="289" spans="1:35" ht="12.75" customHeight="1" x14ac:dyDescent="0.2">
      <c r="A289" s="42"/>
      <c r="B289" s="42"/>
      <c r="C289" s="42"/>
      <c r="D289" s="42"/>
      <c r="E289" s="42"/>
      <c r="F289" s="42"/>
      <c r="G289" s="44"/>
      <c r="H289" s="44"/>
      <c r="I289" s="41"/>
      <c r="J289" s="44"/>
      <c r="K289" s="41"/>
      <c r="L289" s="53"/>
      <c r="M289" s="41"/>
      <c r="N289" s="53"/>
      <c r="O289" s="44"/>
      <c r="P289" s="44"/>
      <c r="Q289" s="44"/>
      <c r="R289" s="44"/>
      <c r="S289" s="44"/>
      <c r="T289" s="44"/>
      <c r="U289" s="44"/>
      <c r="V289" s="44"/>
      <c r="W289" s="44"/>
      <c r="X289" s="44"/>
      <c r="Y289" s="44"/>
      <c r="Z289" s="44"/>
      <c r="AA289" s="44"/>
      <c r="AB289" s="44"/>
      <c r="AC289" s="44"/>
      <c r="AD289" s="44"/>
      <c r="AE289" s="44"/>
      <c r="AF289" s="44"/>
      <c r="AG289" s="44"/>
      <c r="AH289" s="42"/>
      <c r="AI289" s="42"/>
    </row>
    <row r="290" spans="1:35" ht="12.75" customHeight="1" x14ac:dyDescent="0.2">
      <c r="A290" s="42"/>
      <c r="B290" s="42"/>
      <c r="C290" s="42"/>
      <c r="D290" s="42"/>
      <c r="E290" s="42"/>
      <c r="F290" s="42"/>
      <c r="G290" s="44"/>
      <c r="H290" s="44"/>
      <c r="I290" s="41"/>
      <c r="J290" s="44"/>
      <c r="K290" s="41"/>
      <c r="L290" s="53"/>
      <c r="M290" s="41"/>
      <c r="N290" s="53"/>
      <c r="O290" s="44"/>
      <c r="P290" s="44"/>
      <c r="Q290" s="44"/>
      <c r="R290" s="44"/>
      <c r="S290" s="44"/>
      <c r="T290" s="44"/>
      <c r="U290" s="44"/>
      <c r="V290" s="44"/>
      <c r="W290" s="44"/>
      <c r="X290" s="44"/>
      <c r="Y290" s="44"/>
      <c r="Z290" s="44"/>
      <c r="AA290" s="44"/>
      <c r="AB290" s="44"/>
      <c r="AC290" s="44"/>
      <c r="AD290" s="44"/>
      <c r="AE290" s="44"/>
      <c r="AF290" s="44"/>
      <c r="AG290" s="44"/>
      <c r="AH290" s="42"/>
      <c r="AI290" s="42"/>
    </row>
    <row r="291" spans="1:35" ht="12.75" customHeight="1" x14ac:dyDescent="0.2">
      <c r="A291" s="42"/>
      <c r="B291" s="42"/>
      <c r="C291" s="42"/>
      <c r="D291" s="42"/>
      <c r="E291" s="42"/>
      <c r="F291" s="42"/>
      <c r="G291" s="44"/>
      <c r="H291" s="44"/>
      <c r="I291" s="41"/>
      <c r="J291" s="44"/>
      <c r="K291" s="41"/>
      <c r="L291" s="53"/>
      <c r="M291" s="41"/>
      <c r="N291" s="53"/>
      <c r="O291" s="44"/>
      <c r="P291" s="44"/>
      <c r="Q291" s="44"/>
      <c r="R291" s="44"/>
      <c r="S291" s="44"/>
      <c r="T291" s="44"/>
      <c r="U291" s="44"/>
      <c r="V291" s="44"/>
      <c r="W291" s="44"/>
      <c r="X291" s="44"/>
      <c r="Y291" s="44"/>
      <c r="Z291" s="44"/>
      <c r="AA291" s="44"/>
      <c r="AB291" s="44"/>
      <c r="AC291" s="44"/>
      <c r="AD291" s="44"/>
      <c r="AE291" s="44"/>
      <c r="AF291" s="44"/>
      <c r="AG291" s="44"/>
      <c r="AH291" s="42"/>
      <c r="AI291" s="42"/>
    </row>
    <row r="292" spans="1:35" ht="12.75" customHeight="1" x14ac:dyDescent="0.2">
      <c r="A292" s="42"/>
      <c r="B292" s="42"/>
      <c r="C292" s="42"/>
      <c r="D292" s="42"/>
      <c r="E292" s="42"/>
      <c r="F292" s="42"/>
      <c r="G292" s="44"/>
      <c r="H292" s="44"/>
      <c r="I292" s="41"/>
      <c r="J292" s="44"/>
      <c r="K292" s="41"/>
      <c r="L292" s="53"/>
      <c r="M292" s="41"/>
      <c r="N292" s="53"/>
      <c r="O292" s="44"/>
      <c r="P292" s="44"/>
      <c r="Q292" s="44"/>
      <c r="R292" s="44"/>
      <c r="S292" s="44"/>
      <c r="T292" s="44"/>
      <c r="U292" s="44"/>
      <c r="V292" s="44"/>
      <c r="W292" s="44"/>
      <c r="X292" s="44"/>
      <c r="Y292" s="44"/>
      <c r="Z292" s="44"/>
      <c r="AA292" s="44"/>
      <c r="AB292" s="44"/>
      <c r="AC292" s="44"/>
      <c r="AD292" s="44"/>
      <c r="AE292" s="44"/>
      <c r="AF292" s="44"/>
      <c r="AG292" s="44"/>
      <c r="AH292" s="42"/>
      <c r="AI292" s="42"/>
    </row>
    <row r="293" spans="1:35" ht="12.75" customHeight="1" x14ac:dyDescent="0.2">
      <c r="A293" s="42"/>
      <c r="B293" s="42"/>
      <c r="C293" s="42"/>
      <c r="D293" s="42"/>
      <c r="E293" s="42"/>
      <c r="F293" s="42"/>
      <c r="G293" s="44"/>
      <c r="H293" s="44"/>
      <c r="I293" s="41"/>
      <c r="J293" s="44"/>
      <c r="K293" s="41"/>
      <c r="L293" s="53"/>
      <c r="M293" s="41"/>
      <c r="N293" s="53"/>
      <c r="O293" s="44"/>
      <c r="P293" s="44"/>
      <c r="Q293" s="44"/>
      <c r="R293" s="44"/>
      <c r="S293" s="44"/>
      <c r="T293" s="44"/>
      <c r="U293" s="44"/>
      <c r="V293" s="44"/>
      <c r="W293" s="44"/>
      <c r="X293" s="44"/>
      <c r="Y293" s="44"/>
      <c r="Z293" s="44"/>
      <c r="AA293" s="44"/>
      <c r="AB293" s="44"/>
      <c r="AC293" s="44"/>
      <c r="AD293" s="44"/>
      <c r="AE293" s="44"/>
      <c r="AF293" s="44"/>
      <c r="AG293" s="44"/>
      <c r="AH293" s="42"/>
      <c r="AI293" s="42"/>
    </row>
    <row r="294" spans="1:35" ht="12.75" customHeight="1" x14ac:dyDescent="0.2">
      <c r="A294" s="42"/>
      <c r="B294" s="42"/>
      <c r="C294" s="42"/>
      <c r="D294" s="42"/>
      <c r="E294" s="42"/>
      <c r="F294" s="42"/>
      <c r="G294" s="44"/>
      <c r="H294" s="44"/>
      <c r="I294" s="41"/>
      <c r="J294" s="44"/>
      <c r="K294" s="41"/>
      <c r="L294" s="53"/>
      <c r="M294" s="41"/>
      <c r="N294" s="53"/>
      <c r="O294" s="44"/>
      <c r="P294" s="44"/>
      <c r="Q294" s="44"/>
      <c r="R294" s="44"/>
      <c r="S294" s="44"/>
      <c r="T294" s="44"/>
      <c r="U294" s="44"/>
      <c r="V294" s="44"/>
      <c r="W294" s="44"/>
      <c r="X294" s="44"/>
      <c r="Y294" s="44"/>
      <c r="Z294" s="44"/>
      <c r="AA294" s="44"/>
      <c r="AB294" s="44"/>
      <c r="AC294" s="44"/>
      <c r="AD294" s="44"/>
      <c r="AE294" s="44"/>
      <c r="AF294" s="44"/>
      <c r="AG294" s="44"/>
      <c r="AH294" s="42"/>
      <c r="AI294" s="42"/>
    </row>
    <row r="295" spans="1:35" ht="12.75" customHeight="1" x14ac:dyDescent="0.2">
      <c r="A295" s="42"/>
      <c r="B295" s="42"/>
      <c r="C295" s="42"/>
      <c r="D295" s="42"/>
      <c r="E295" s="42"/>
      <c r="F295" s="42"/>
      <c r="G295" s="44"/>
      <c r="H295" s="44"/>
      <c r="I295" s="41"/>
      <c r="J295" s="44"/>
      <c r="K295" s="41"/>
      <c r="L295" s="53"/>
      <c r="M295" s="41"/>
      <c r="N295" s="53"/>
      <c r="O295" s="44"/>
      <c r="P295" s="44"/>
      <c r="Q295" s="44"/>
      <c r="R295" s="44"/>
      <c r="S295" s="44"/>
      <c r="T295" s="44"/>
      <c r="U295" s="44"/>
      <c r="V295" s="44"/>
      <c r="W295" s="44"/>
      <c r="X295" s="44"/>
      <c r="Y295" s="44"/>
      <c r="Z295" s="44"/>
      <c r="AA295" s="44"/>
      <c r="AB295" s="44"/>
      <c r="AC295" s="44"/>
      <c r="AD295" s="44"/>
      <c r="AE295" s="44"/>
      <c r="AF295" s="44"/>
      <c r="AG295" s="44"/>
      <c r="AH295" s="42"/>
      <c r="AI295" s="42"/>
    </row>
    <row r="296" spans="1:35" ht="12.75" customHeight="1" x14ac:dyDescent="0.2">
      <c r="A296" s="42"/>
      <c r="B296" s="42"/>
      <c r="C296" s="42"/>
      <c r="D296" s="42"/>
      <c r="E296" s="42"/>
      <c r="F296" s="42"/>
      <c r="G296" s="44"/>
      <c r="H296" s="44"/>
      <c r="I296" s="41"/>
      <c r="J296" s="44"/>
      <c r="K296" s="41"/>
      <c r="L296" s="53"/>
      <c r="M296" s="41"/>
      <c r="N296" s="53"/>
      <c r="O296" s="44"/>
      <c r="P296" s="44"/>
      <c r="Q296" s="44"/>
      <c r="R296" s="44"/>
      <c r="S296" s="44"/>
      <c r="T296" s="44"/>
      <c r="U296" s="44"/>
      <c r="V296" s="44"/>
      <c r="W296" s="44"/>
      <c r="X296" s="44"/>
      <c r="Y296" s="44"/>
      <c r="Z296" s="44"/>
      <c r="AA296" s="44"/>
      <c r="AB296" s="44"/>
      <c r="AC296" s="44"/>
      <c r="AD296" s="44"/>
      <c r="AE296" s="44"/>
      <c r="AF296" s="44"/>
      <c r="AG296" s="44"/>
      <c r="AH296" s="42"/>
      <c r="AI296" s="42"/>
    </row>
    <row r="297" spans="1:35" ht="12.75" customHeight="1" x14ac:dyDescent="0.2">
      <c r="A297" s="42"/>
      <c r="B297" s="42"/>
      <c r="C297" s="42"/>
      <c r="D297" s="42"/>
      <c r="E297" s="42"/>
      <c r="F297" s="42"/>
      <c r="G297" s="44"/>
      <c r="H297" s="44"/>
      <c r="I297" s="41"/>
      <c r="J297" s="44"/>
      <c r="K297" s="41"/>
      <c r="L297" s="53"/>
      <c r="M297" s="41"/>
      <c r="N297" s="53"/>
      <c r="O297" s="44"/>
      <c r="P297" s="44"/>
      <c r="Q297" s="44"/>
      <c r="R297" s="44"/>
      <c r="S297" s="44"/>
      <c r="T297" s="44"/>
      <c r="U297" s="44"/>
      <c r="V297" s="44"/>
      <c r="W297" s="44"/>
      <c r="X297" s="44"/>
      <c r="Y297" s="44"/>
      <c r="Z297" s="44"/>
      <c r="AA297" s="44"/>
      <c r="AB297" s="44"/>
      <c r="AC297" s="44"/>
      <c r="AD297" s="44"/>
      <c r="AE297" s="44"/>
      <c r="AF297" s="44"/>
      <c r="AG297" s="44"/>
      <c r="AH297" s="42"/>
      <c r="AI297" s="42"/>
    </row>
    <row r="298" spans="1:35" ht="12.75" customHeight="1" x14ac:dyDescent="0.2">
      <c r="A298" s="42"/>
      <c r="B298" s="42"/>
      <c r="C298" s="42"/>
      <c r="D298" s="42"/>
      <c r="E298" s="42"/>
      <c r="F298" s="42"/>
      <c r="G298" s="44"/>
      <c r="H298" s="44"/>
      <c r="I298" s="41"/>
      <c r="J298" s="44"/>
      <c r="K298" s="41"/>
      <c r="L298" s="53"/>
      <c r="M298" s="41"/>
      <c r="N298" s="53"/>
      <c r="O298" s="44"/>
      <c r="P298" s="44"/>
      <c r="Q298" s="44"/>
      <c r="R298" s="44"/>
      <c r="S298" s="44"/>
      <c r="T298" s="44"/>
      <c r="U298" s="44"/>
      <c r="V298" s="44"/>
      <c r="W298" s="44"/>
      <c r="X298" s="44"/>
      <c r="Y298" s="44"/>
      <c r="Z298" s="44"/>
      <c r="AA298" s="44"/>
      <c r="AB298" s="44"/>
      <c r="AC298" s="44"/>
      <c r="AD298" s="44"/>
      <c r="AE298" s="44"/>
      <c r="AF298" s="44"/>
      <c r="AG298" s="44"/>
      <c r="AH298" s="42"/>
      <c r="AI298" s="42"/>
    </row>
    <row r="299" spans="1:35" ht="12.75" customHeight="1" x14ac:dyDescent="0.2">
      <c r="A299" s="42"/>
      <c r="B299" s="42"/>
      <c r="C299" s="42"/>
      <c r="D299" s="42"/>
      <c r="E299" s="42"/>
      <c r="F299" s="42"/>
      <c r="G299" s="44"/>
      <c r="H299" s="44"/>
      <c r="I299" s="41"/>
      <c r="J299" s="44"/>
      <c r="K299" s="41"/>
      <c r="L299" s="53"/>
      <c r="M299" s="41"/>
      <c r="N299" s="53"/>
      <c r="O299" s="44"/>
      <c r="P299" s="44"/>
      <c r="Q299" s="44"/>
      <c r="R299" s="44"/>
      <c r="S299" s="44"/>
      <c r="T299" s="44"/>
      <c r="U299" s="44"/>
      <c r="V299" s="44"/>
      <c r="W299" s="44"/>
      <c r="X299" s="44"/>
      <c r="Y299" s="44"/>
      <c r="Z299" s="44"/>
      <c r="AA299" s="44"/>
      <c r="AB299" s="44"/>
      <c r="AC299" s="44"/>
      <c r="AD299" s="44"/>
      <c r="AE299" s="44"/>
      <c r="AF299" s="44"/>
      <c r="AG299" s="44"/>
      <c r="AH299" s="42"/>
      <c r="AI299" s="42"/>
    </row>
    <row r="300" spans="1:35" ht="12.75" customHeight="1" x14ac:dyDescent="0.2">
      <c r="A300" s="42"/>
      <c r="B300" s="42"/>
      <c r="C300" s="42"/>
      <c r="D300" s="42"/>
      <c r="E300" s="42"/>
      <c r="F300" s="42"/>
      <c r="G300" s="44"/>
      <c r="H300" s="44"/>
      <c r="I300" s="41"/>
      <c r="J300" s="44"/>
      <c r="K300" s="41"/>
      <c r="L300" s="53"/>
      <c r="M300" s="41"/>
      <c r="N300" s="53"/>
      <c r="O300" s="44"/>
      <c r="P300" s="44"/>
      <c r="Q300" s="44"/>
      <c r="R300" s="44"/>
      <c r="S300" s="44"/>
      <c r="T300" s="44"/>
      <c r="U300" s="44"/>
      <c r="V300" s="44"/>
      <c r="W300" s="44"/>
      <c r="X300" s="44"/>
      <c r="Y300" s="44"/>
      <c r="Z300" s="44"/>
      <c r="AA300" s="44"/>
      <c r="AB300" s="44"/>
      <c r="AC300" s="44"/>
      <c r="AD300" s="44"/>
      <c r="AE300" s="44"/>
      <c r="AF300" s="44"/>
      <c r="AG300" s="44"/>
      <c r="AH300" s="42"/>
      <c r="AI300" s="42"/>
    </row>
    <row r="301" spans="1:35" ht="12.75" customHeight="1" x14ac:dyDescent="0.2">
      <c r="A301" s="42"/>
      <c r="B301" s="42"/>
      <c r="C301" s="42"/>
      <c r="D301" s="42"/>
      <c r="E301" s="42"/>
      <c r="F301" s="42"/>
      <c r="G301" s="44"/>
      <c r="H301" s="44"/>
      <c r="I301" s="41"/>
      <c r="J301" s="44"/>
      <c r="K301" s="41"/>
      <c r="L301" s="53"/>
      <c r="M301" s="41"/>
      <c r="N301" s="53"/>
      <c r="O301" s="44"/>
      <c r="P301" s="44"/>
      <c r="Q301" s="44"/>
      <c r="R301" s="44"/>
      <c r="S301" s="44"/>
      <c r="T301" s="44"/>
      <c r="U301" s="44"/>
      <c r="V301" s="44"/>
      <c r="W301" s="44"/>
      <c r="X301" s="44"/>
      <c r="Y301" s="44"/>
      <c r="Z301" s="44"/>
      <c r="AA301" s="44"/>
      <c r="AB301" s="44"/>
      <c r="AC301" s="44"/>
      <c r="AD301" s="44"/>
      <c r="AE301" s="44"/>
      <c r="AF301" s="44"/>
      <c r="AG301" s="44"/>
      <c r="AH301" s="42"/>
      <c r="AI301" s="42"/>
    </row>
    <row r="302" spans="1:35" ht="12.75" customHeight="1" x14ac:dyDescent="0.2">
      <c r="A302" s="42"/>
      <c r="B302" s="42"/>
      <c r="C302" s="42"/>
      <c r="D302" s="42"/>
      <c r="E302" s="42"/>
      <c r="F302" s="42"/>
      <c r="G302" s="44"/>
      <c r="H302" s="44"/>
      <c r="I302" s="41"/>
      <c r="J302" s="44"/>
      <c r="K302" s="41"/>
      <c r="L302" s="53"/>
      <c r="M302" s="41"/>
      <c r="N302" s="53"/>
      <c r="O302" s="44"/>
      <c r="P302" s="44"/>
      <c r="Q302" s="44"/>
      <c r="R302" s="44"/>
      <c r="S302" s="44"/>
      <c r="T302" s="44"/>
      <c r="U302" s="44"/>
      <c r="V302" s="44"/>
      <c r="W302" s="44"/>
      <c r="X302" s="44"/>
      <c r="Y302" s="44"/>
      <c r="Z302" s="44"/>
      <c r="AA302" s="44"/>
      <c r="AB302" s="44"/>
      <c r="AC302" s="44"/>
      <c r="AD302" s="44"/>
      <c r="AE302" s="44"/>
      <c r="AF302" s="44"/>
      <c r="AG302" s="44"/>
      <c r="AH302" s="42"/>
      <c r="AI302" s="42"/>
    </row>
    <row r="303" spans="1:35" ht="12.75" customHeight="1" x14ac:dyDescent="0.2">
      <c r="A303" s="42"/>
      <c r="B303" s="42"/>
      <c r="C303" s="42"/>
      <c r="D303" s="42"/>
      <c r="E303" s="42"/>
      <c r="F303" s="42"/>
      <c r="G303" s="44"/>
      <c r="H303" s="44"/>
      <c r="I303" s="41"/>
      <c r="J303" s="44"/>
      <c r="K303" s="41"/>
      <c r="L303" s="53"/>
      <c r="M303" s="41"/>
      <c r="N303" s="53"/>
      <c r="O303" s="44"/>
      <c r="P303" s="44"/>
      <c r="Q303" s="44"/>
      <c r="R303" s="44"/>
      <c r="S303" s="44"/>
      <c r="T303" s="44"/>
      <c r="U303" s="44"/>
      <c r="V303" s="44"/>
      <c r="W303" s="44"/>
      <c r="X303" s="44"/>
      <c r="Y303" s="44"/>
      <c r="Z303" s="44"/>
      <c r="AA303" s="44"/>
      <c r="AB303" s="44"/>
      <c r="AC303" s="44"/>
      <c r="AD303" s="44"/>
      <c r="AE303" s="44"/>
      <c r="AF303" s="44"/>
      <c r="AG303" s="44"/>
      <c r="AH303" s="42"/>
      <c r="AI303" s="42"/>
    </row>
    <row r="304" spans="1:35" ht="12.75" customHeight="1" x14ac:dyDescent="0.2">
      <c r="A304" s="42"/>
      <c r="B304" s="42"/>
      <c r="C304" s="42"/>
      <c r="D304" s="42"/>
      <c r="E304" s="42"/>
      <c r="F304" s="42"/>
      <c r="G304" s="44"/>
      <c r="H304" s="44"/>
      <c r="I304" s="41"/>
      <c r="J304" s="44"/>
      <c r="K304" s="41"/>
      <c r="L304" s="53"/>
      <c r="M304" s="41"/>
      <c r="N304" s="53"/>
      <c r="O304" s="44"/>
      <c r="P304" s="44"/>
      <c r="Q304" s="44"/>
      <c r="R304" s="44"/>
      <c r="S304" s="44"/>
      <c r="T304" s="44"/>
      <c r="U304" s="44"/>
      <c r="V304" s="44"/>
      <c r="W304" s="44"/>
      <c r="X304" s="44"/>
      <c r="Y304" s="44"/>
      <c r="Z304" s="44"/>
      <c r="AA304" s="44"/>
      <c r="AB304" s="44"/>
      <c r="AC304" s="44"/>
      <c r="AD304" s="44"/>
      <c r="AE304" s="44"/>
      <c r="AF304" s="44"/>
      <c r="AG304" s="44"/>
      <c r="AH304" s="42"/>
      <c r="AI304" s="42"/>
    </row>
    <row r="305" spans="1:35" ht="12.75" customHeight="1" x14ac:dyDescent="0.2">
      <c r="A305" s="42"/>
      <c r="B305" s="42"/>
      <c r="C305" s="42"/>
      <c r="D305" s="42"/>
      <c r="E305" s="42"/>
      <c r="F305" s="42"/>
      <c r="G305" s="44"/>
      <c r="H305" s="44"/>
      <c r="I305" s="41"/>
      <c r="J305" s="44"/>
      <c r="K305" s="41"/>
      <c r="L305" s="53"/>
      <c r="M305" s="41"/>
      <c r="N305" s="53"/>
      <c r="O305" s="44"/>
      <c r="P305" s="44"/>
      <c r="Q305" s="44"/>
      <c r="R305" s="44"/>
      <c r="S305" s="44"/>
      <c r="T305" s="44"/>
      <c r="U305" s="44"/>
      <c r="V305" s="44"/>
      <c r="W305" s="44"/>
      <c r="X305" s="44"/>
      <c r="Y305" s="44"/>
      <c r="Z305" s="44"/>
      <c r="AA305" s="44"/>
      <c r="AB305" s="44"/>
      <c r="AC305" s="44"/>
      <c r="AD305" s="44"/>
      <c r="AE305" s="44"/>
      <c r="AF305" s="44"/>
      <c r="AG305" s="44"/>
      <c r="AH305" s="42"/>
      <c r="AI305" s="42"/>
    </row>
    <row r="306" spans="1:35" ht="12.75" customHeight="1" x14ac:dyDescent="0.2">
      <c r="A306" s="42"/>
      <c r="B306" s="42"/>
      <c r="C306" s="42"/>
      <c r="D306" s="42"/>
      <c r="E306" s="42"/>
      <c r="F306" s="42"/>
      <c r="G306" s="44"/>
      <c r="H306" s="44"/>
      <c r="I306" s="41"/>
      <c r="J306" s="44"/>
      <c r="K306" s="41"/>
      <c r="L306" s="53"/>
      <c r="M306" s="41"/>
      <c r="N306" s="53"/>
      <c r="O306" s="44"/>
      <c r="P306" s="44"/>
      <c r="Q306" s="44"/>
      <c r="R306" s="44"/>
      <c r="S306" s="44"/>
      <c r="T306" s="44"/>
      <c r="U306" s="44"/>
      <c r="V306" s="44"/>
      <c r="W306" s="44"/>
      <c r="X306" s="44"/>
      <c r="Y306" s="44"/>
      <c r="Z306" s="44"/>
      <c r="AA306" s="44"/>
      <c r="AB306" s="44"/>
      <c r="AC306" s="44"/>
      <c r="AD306" s="44"/>
      <c r="AE306" s="44"/>
      <c r="AF306" s="44"/>
      <c r="AG306" s="44"/>
      <c r="AH306" s="42"/>
      <c r="AI306" s="42"/>
    </row>
    <row r="307" spans="1:35" ht="12.75" customHeight="1" x14ac:dyDescent="0.2">
      <c r="A307" s="42"/>
      <c r="B307" s="42"/>
      <c r="C307" s="42"/>
      <c r="D307" s="42"/>
      <c r="E307" s="42"/>
      <c r="F307" s="42"/>
      <c r="G307" s="44"/>
      <c r="H307" s="44"/>
      <c r="I307" s="41"/>
      <c r="J307" s="44"/>
      <c r="K307" s="41"/>
      <c r="L307" s="53"/>
      <c r="M307" s="41"/>
      <c r="N307" s="53"/>
      <c r="O307" s="44"/>
      <c r="P307" s="44"/>
      <c r="Q307" s="44"/>
      <c r="R307" s="44"/>
      <c r="S307" s="44"/>
      <c r="T307" s="44"/>
      <c r="U307" s="44"/>
      <c r="V307" s="44"/>
      <c r="W307" s="44"/>
      <c r="X307" s="44"/>
      <c r="Y307" s="44"/>
      <c r="Z307" s="44"/>
      <c r="AA307" s="44"/>
      <c r="AB307" s="44"/>
      <c r="AC307" s="44"/>
      <c r="AD307" s="44"/>
      <c r="AE307" s="44"/>
      <c r="AF307" s="44"/>
      <c r="AG307" s="44"/>
      <c r="AH307" s="42"/>
      <c r="AI307" s="42"/>
    </row>
    <row r="308" spans="1:35" ht="12.75" customHeight="1" x14ac:dyDescent="0.2">
      <c r="A308" s="42"/>
      <c r="B308" s="42"/>
      <c r="C308" s="42"/>
      <c r="D308" s="42"/>
      <c r="E308" s="42"/>
      <c r="F308" s="42"/>
      <c r="G308" s="44"/>
      <c r="H308" s="44"/>
      <c r="I308" s="41"/>
      <c r="J308" s="44"/>
      <c r="K308" s="41"/>
      <c r="L308" s="53"/>
      <c r="M308" s="41"/>
      <c r="N308" s="53"/>
      <c r="O308" s="44"/>
      <c r="P308" s="44"/>
      <c r="Q308" s="44"/>
      <c r="R308" s="44"/>
      <c r="S308" s="44"/>
      <c r="T308" s="44"/>
      <c r="U308" s="44"/>
      <c r="V308" s="44"/>
      <c r="W308" s="44"/>
      <c r="X308" s="44"/>
      <c r="Y308" s="44"/>
      <c r="Z308" s="44"/>
      <c r="AA308" s="44"/>
      <c r="AB308" s="44"/>
      <c r="AC308" s="44"/>
      <c r="AD308" s="44"/>
      <c r="AE308" s="44"/>
      <c r="AF308" s="44"/>
      <c r="AG308" s="44"/>
      <c r="AH308" s="42"/>
      <c r="AI308" s="42"/>
    </row>
    <row r="309" spans="1:35" ht="12.75" customHeight="1" x14ac:dyDescent="0.2">
      <c r="A309" s="42"/>
      <c r="B309" s="42"/>
      <c r="C309" s="42"/>
      <c r="D309" s="42"/>
      <c r="E309" s="42"/>
      <c r="F309" s="42"/>
      <c r="G309" s="44"/>
      <c r="H309" s="44"/>
      <c r="I309" s="41"/>
      <c r="J309" s="44"/>
      <c r="K309" s="41"/>
      <c r="L309" s="53"/>
      <c r="M309" s="41"/>
      <c r="N309" s="53"/>
      <c r="O309" s="44"/>
      <c r="P309" s="44"/>
      <c r="Q309" s="44"/>
      <c r="R309" s="44"/>
      <c r="S309" s="44"/>
      <c r="T309" s="44"/>
      <c r="U309" s="44"/>
      <c r="V309" s="44"/>
      <c r="W309" s="44"/>
      <c r="X309" s="44"/>
      <c r="Y309" s="44"/>
      <c r="Z309" s="44"/>
      <c r="AA309" s="44"/>
      <c r="AB309" s="44"/>
      <c r="AC309" s="44"/>
      <c r="AD309" s="44"/>
      <c r="AE309" s="44"/>
      <c r="AF309" s="44"/>
      <c r="AG309" s="44"/>
      <c r="AH309" s="42"/>
      <c r="AI309" s="42"/>
    </row>
    <row r="310" spans="1:35" ht="12.75" customHeight="1" x14ac:dyDescent="0.2">
      <c r="A310" s="42"/>
      <c r="B310" s="42"/>
      <c r="C310" s="42"/>
      <c r="D310" s="42"/>
      <c r="E310" s="42"/>
      <c r="F310" s="42"/>
      <c r="G310" s="44"/>
      <c r="H310" s="44"/>
      <c r="I310" s="41"/>
      <c r="J310" s="44"/>
      <c r="K310" s="41"/>
      <c r="L310" s="53"/>
      <c r="M310" s="41"/>
      <c r="N310" s="53"/>
      <c r="O310" s="44"/>
      <c r="P310" s="44"/>
      <c r="Q310" s="44"/>
      <c r="R310" s="44"/>
      <c r="S310" s="44"/>
      <c r="T310" s="44"/>
      <c r="U310" s="44"/>
      <c r="V310" s="44"/>
      <c r="W310" s="44"/>
      <c r="X310" s="44"/>
      <c r="Y310" s="44"/>
      <c r="Z310" s="44"/>
      <c r="AA310" s="44"/>
      <c r="AB310" s="44"/>
      <c r="AC310" s="44"/>
      <c r="AD310" s="44"/>
      <c r="AE310" s="44"/>
      <c r="AF310" s="44"/>
      <c r="AG310" s="44"/>
      <c r="AH310" s="42"/>
      <c r="AI310" s="42"/>
    </row>
    <row r="311" spans="1:35" ht="12.75" customHeight="1" x14ac:dyDescent="0.2">
      <c r="A311" s="42"/>
      <c r="B311" s="42"/>
      <c r="C311" s="42"/>
      <c r="D311" s="42"/>
      <c r="E311" s="42"/>
      <c r="F311" s="42"/>
      <c r="G311" s="44"/>
      <c r="H311" s="44"/>
      <c r="I311" s="41"/>
      <c r="J311" s="44"/>
      <c r="K311" s="41"/>
      <c r="L311" s="53"/>
      <c r="M311" s="41"/>
      <c r="N311" s="53"/>
      <c r="O311" s="44"/>
      <c r="P311" s="44"/>
      <c r="Q311" s="44"/>
      <c r="R311" s="44"/>
      <c r="S311" s="44"/>
      <c r="T311" s="44"/>
      <c r="U311" s="44"/>
      <c r="V311" s="44"/>
      <c r="W311" s="44"/>
      <c r="X311" s="44"/>
      <c r="Y311" s="44"/>
      <c r="Z311" s="44"/>
      <c r="AA311" s="44"/>
      <c r="AB311" s="44"/>
      <c r="AC311" s="44"/>
      <c r="AD311" s="44"/>
      <c r="AE311" s="44"/>
      <c r="AF311" s="44"/>
      <c r="AG311" s="44"/>
      <c r="AH311" s="42"/>
      <c r="AI311" s="42"/>
    </row>
    <row r="312" spans="1:35" ht="12.75" customHeight="1" x14ac:dyDescent="0.2">
      <c r="A312" s="42"/>
      <c r="B312" s="42"/>
      <c r="C312" s="42"/>
      <c r="D312" s="42"/>
      <c r="E312" s="42"/>
      <c r="F312" s="42"/>
      <c r="G312" s="44"/>
      <c r="H312" s="44"/>
      <c r="I312" s="41"/>
      <c r="J312" s="44"/>
      <c r="K312" s="41"/>
      <c r="L312" s="53"/>
      <c r="M312" s="41"/>
      <c r="N312" s="53"/>
      <c r="O312" s="44"/>
      <c r="P312" s="44"/>
      <c r="Q312" s="44"/>
      <c r="R312" s="44"/>
      <c r="S312" s="44"/>
      <c r="T312" s="44"/>
      <c r="U312" s="44"/>
      <c r="V312" s="44"/>
      <c r="W312" s="44"/>
      <c r="X312" s="44"/>
      <c r="Y312" s="44"/>
      <c r="Z312" s="44"/>
      <c r="AA312" s="44"/>
      <c r="AB312" s="44"/>
      <c r="AC312" s="44"/>
      <c r="AD312" s="44"/>
      <c r="AE312" s="44"/>
      <c r="AF312" s="44"/>
      <c r="AG312" s="44"/>
      <c r="AH312" s="42"/>
      <c r="AI312" s="42"/>
    </row>
    <row r="313" spans="1:35" ht="12.75" customHeight="1" x14ac:dyDescent="0.2">
      <c r="A313" s="42"/>
      <c r="B313" s="42"/>
      <c r="C313" s="42"/>
      <c r="D313" s="42"/>
      <c r="E313" s="42"/>
      <c r="F313" s="42"/>
      <c r="G313" s="44"/>
      <c r="H313" s="44"/>
      <c r="I313" s="41"/>
      <c r="J313" s="44"/>
      <c r="K313" s="41"/>
      <c r="L313" s="53"/>
      <c r="M313" s="41"/>
      <c r="N313" s="53"/>
      <c r="O313" s="44"/>
      <c r="P313" s="44"/>
      <c r="Q313" s="44"/>
      <c r="R313" s="44"/>
      <c r="S313" s="44"/>
      <c r="T313" s="44"/>
      <c r="U313" s="44"/>
      <c r="V313" s="44"/>
      <c r="W313" s="44"/>
      <c r="X313" s="44"/>
      <c r="Y313" s="44"/>
      <c r="Z313" s="44"/>
      <c r="AA313" s="44"/>
      <c r="AB313" s="44"/>
      <c r="AC313" s="44"/>
      <c r="AD313" s="44"/>
      <c r="AE313" s="44"/>
      <c r="AF313" s="44"/>
      <c r="AG313" s="44"/>
      <c r="AH313" s="42"/>
      <c r="AI313" s="42"/>
    </row>
    <row r="314" spans="1:35" ht="12.75" customHeight="1" x14ac:dyDescent="0.2">
      <c r="A314" s="42"/>
      <c r="B314" s="42"/>
      <c r="C314" s="42"/>
      <c r="D314" s="42"/>
      <c r="E314" s="42"/>
      <c r="F314" s="42"/>
      <c r="G314" s="44"/>
      <c r="H314" s="44"/>
      <c r="I314" s="41"/>
      <c r="J314" s="44"/>
      <c r="K314" s="41"/>
      <c r="L314" s="53"/>
      <c r="M314" s="41"/>
      <c r="N314" s="53"/>
      <c r="O314" s="44"/>
      <c r="P314" s="44"/>
      <c r="Q314" s="44"/>
      <c r="R314" s="44"/>
      <c r="S314" s="44"/>
      <c r="T314" s="44"/>
      <c r="U314" s="44"/>
      <c r="V314" s="44"/>
      <c r="W314" s="44"/>
      <c r="X314" s="44"/>
      <c r="Y314" s="44"/>
      <c r="Z314" s="44"/>
      <c r="AA314" s="44"/>
      <c r="AB314" s="44"/>
      <c r="AC314" s="44"/>
      <c r="AD314" s="44"/>
      <c r="AE314" s="44"/>
      <c r="AF314" s="44"/>
      <c r="AG314" s="44"/>
      <c r="AH314" s="42"/>
      <c r="AI314" s="42"/>
    </row>
    <row r="315" spans="1:35" ht="12.75" customHeight="1" x14ac:dyDescent="0.2">
      <c r="A315" s="42"/>
      <c r="B315" s="42"/>
      <c r="C315" s="42"/>
      <c r="D315" s="42"/>
      <c r="E315" s="42"/>
      <c r="F315" s="42"/>
      <c r="G315" s="44"/>
      <c r="H315" s="44"/>
      <c r="I315" s="41"/>
      <c r="J315" s="44"/>
      <c r="K315" s="41"/>
      <c r="L315" s="53"/>
      <c r="M315" s="41"/>
      <c r="N315" s="53"/>
      <c r="O315" s="44"/>
      <c r="P315" s="44"/>
      <c r="Q315" s="44"/>
      <c r="R315" s="44"/>
      <c r="S315" s="44"/>
      <c r="T315" s="44"/>
      <c r="U315" s="44"/>
      <c r="V315" s="44"/>
      <c r="W315" s="44"/>
      <c r="X315" s="44"/>
      <c r="Y315" s="44"/>
      <c r="Z315" s="44"/>
      <c r="AA315" s="44"/>
      <c r="AB315" s="44"/>
      <c r="AC315" s="44"/>
      <c r="AD315" s="44"/>
      <c r="AE315" s="44"/>
      <c r="AF315" s="44"/>
      <c r="AG315" s="44"/>
      <c r="AH315" s="42"/>
      <c r="AI315" s="42"/>
    </row>
    <row r="316" spans="1:35" ht="12.75" customHeight="1" x14ac:dyDescent="0.2">
      <c r="A316" s="42"/>
      <c r="B316" s="42"/>
      <c r="C316" s="42"/>
      <c r="D316" s="42"/>
      <c r="E316" s="42"/>
      <c r="F316" s="42"/>
      <c r="G316" s="44"/>
      <c r="H316" s="44"/>
      <c r="I316" s="41"/>
      <c r="J316" s="44"/>
      <c r="K316" s="41"/>
      <c r="L316" s="53"/>
      <c r="M316" s="41"/>
      <c r="N316" s="53"/>
      <c r="O316" s="44"/>
      <c r="P316" s="44"/>
      <c r="Q316" s="44"/>
      <c r="R316" s="44"/>
      <c r="S316" s="44"/>
      <c r="T316" s="44"/>
      <c r="U316" s="44"/>
      <c r="V316" s="44"/>
      <c r="W316" s="44"/>
      <c r="X316" s="44"/>
      <c r="Y316" s="44"/>
      <c r="Z316" s="44"/>
      <c r="AA316" s="44"/>
      <c r="AB316" s="44"/>
      <c r="AC316" s="44"/>
      <c r="AD316" s="44"/>
      <c r="AE316" s="44"/>
      <c r="AF316" s="44"/>
      <c r="AG316" s="44"/>
      <c r="AH316" s="42"/>
      <c r="AI316" s="42"/>
    </row>
    <row r="317" spans="1:35" ht="12.75" customHeight="1" x14ac:dyDescent="0.2">
      <c r="A317" s="42"/>
      <c r="B317" s="42"/>
      <c r="C317" s="42"/>
      <c r="D317" s="42"/>
      <c r="E317" s="42"/>
      <c r="F317" s="42"/>
      <c r="G317" s="44"/>
      <c r="H317" s="44"/>
      <c r="I317" s="41"/>
      <c r="J317" s="44"/>
      <c r="K317" s="41"/>
      <c r="L317" s="53"/>
      <c r="M317" s="41"/>
      <c r="N317" s="53"/>
      <c r="O317" s="44"/>
      <c r="P317" s="44"/>
      <c r="Q317" s="44"/>
      <c r="R317" s="44"/>
      <c r="S317" s="44"/>
      <c r="T317" s="44"/>
      <c r="U317" s="44"/>
      <c r="V317" s="44"/>
      <c r="W317" s="44"/>
      <c r="X317" s="44"/>
      <c r="Y317" s="44"/>
      <c r="Z317" s="44"/>
      <c r="AA317" s="44"/>
      <c r="AB317" s="44"/>
      <c r="AC317" s="44"/>
      <c r="AD317" s="44"/>
      <c r="AE317" s="44"/>
      <c r="AF317" s="44"/>
      <c r="AG317" s="44"/>
      <c r="AH317" s="42"/>
      <c r="AI317" s="42"/>
    </row>
    <row r="318" spans="1:35" ht="12.75" customHeight="1" x14ac:dyDescent="0.2">
      <c r="A318" s="42"/>
      <c r="B318" s="42"/>
      <c r="C318" s="42"/>
      <c r="D318" s="42"/>
      <c r="E318" s="42"/>
      <c r="F318" s="42"/>
      <c r="G318" s="44"/>
      <c r="H318" s="44"/>
      <c r="I318" s="41"/>
      <c r="J318" s="44"/>
      <c r="K318" s="41"/>
      <c r="L318" s="53"/>
      <c r="M318" s="41"/>
      <c r="N318" s="53"/>
      <c r="O318" s="44"/>
      <c r="P318" s="44"/>
      <c r="Q318" s="44"/>
      <c r="R318" s="44"/>
      <c r="S318" s="44"/>
      <c r="T318" s="44"/>
      <c r="U318" s="44"/>
      <c r="V318" s="44"/>
      <c r="W318" s="44"/>
      <c r="X318" s="44"/>
      <c r="Y318" s="44"/>
      <c r="Z318" s="44"/>
      <c r="AA318" s="44"/>
      <c r="AB318" s="44"/>
      <c r="AC318" s="44"/>
      <c r="AD318" s="44"/>
      <c r="AE318" s="44"/>
      <c r="AF318" s="44"/>
      <c r="AG318" s="44"/>
      <c r="AH318" s="42"/>
      <c r="AI318" s="42"/>
    </row>
    <row r="319" spans="1:35" ht="12.75" customHeight="1" x14ac:dyDescent="0.2">
      <c r="A319" s="42"/>
      <c r="B319" s="42"/>
      <c r="C319" s="42"/>
      <c r="D319" s="42"/>
      <c r="E319" s="42"/>
      <c r="F319" s="42"/>
      <c r="G319" s="44"/>
      <c r="H319" s="44"/>
      <c r="I319" s="41"/>
      <c r="J319" s="44"/>
      <c r="K319" s="41"/>
      <c r="L319" s="53"/>
      <c r="M319" s="41"/>
      <c r="N319" s="53"/>
      <c r="O319" s="44"/>
      <c r="P319" s="44"/>
      <c r="Q319" s="44"/>
      <c r="R319" s="44"/>
      <c r="S319" s="44"/>
      <c r="T319" s="44"/>
      <c r="U319" s="44"/>
      <c r="V319" s="44"/>
      <c r="W319" s="44"/>
      <c r="X319" s="44"/>
      <c r="Y319" s="44"/>
      <c r="Z319" s="44"/>
      <c r="AA319" s="44"/>
      <c r="AB319" s="44"/>
      <c r="AC319" s="44"/>
      <c r="AD319" s="44"/>
      <c r="AE319" s="44"/>
      <c r="AF319" s="44"/>
      <c r="AG319" s="44"/>
      <c r="AH319" s="42"/>
      <c r="AI319" s="42"/>
    </row>
    <row r="320" spans="1:35" ht="12.75" customHeight="1" x14ac:dyDescent="0.2">
      <c r="A320" s="42"/>
      <c r="B320" s="42"/>
      <c r="C320" s="42"/>
      <c r="D320" s="42"/>
      <c r="E320" s="42"/>
      <c r="F320" s="42"/>
      <c r="G320" s="44"/>
      <c r="H320" s="44"/>
      <c r="I320" s="41"/>
      <c r="J320" s="44"/>
      <c r="K320" s="41"/>
      <c r="L320" s="53"/>
      <c r="M320" s="41"/>
      <c r="N320" s="53"/>
      <c r="O320" s="44"/>
      <c r="P320" s="44"/>
      <c r="Q320" s="44"/>
      <c r="R320" s="44"/>
      <c r="S320" s="44"/>
      <c r="T320" s="44"/>
      <c r="U320" s="44"/>
      <c r="V320" s="44"/>
      <c r="W320" s="44"/>
      <c r="X320" s="44"/>
      <c r="Y320" s="44"/>
      <c r="Z320" s="44"/>
      <c r="AA320" s="44"/>
      <c r="AB320" s="44"/>
      <c r="AC320" s="44"/>
      <c r="AD320" s="44"/>
      <c r="AE320" s="44"/>
      <c r="AF320" s="44"/>
      <c r="AG320" s="44"/>
      <c r="AH320" s="42"/>
      <c r="AI320" s="42"/>
    </row>
    <row r="321" spans="1:35" ht="12.75" customHeight="1" x14ac:dyDescent="0.2">
      <c r="A321" s="42"/>
      <c r="B321" s="42"/>
      <c r="C321" s="42"/>
      <c r="D321" s="42"/>
      <c r="E321" s="42"/>
      <c r="F321" s="42"/>
      <c r="G321" s="44"/>
      <c r="H321" s="44"/>
      <c r="I321" s="41"/>
      <c r="J321" s="44"/>
      <c r="K321" s="41"/>
      <c r="L321" s="53"/>
      <c r="M321" s="41"/>
      <c r="N321" s="53"/>
      <c r="O321" s="44"/>
      <c r="P321" s="44"/>
      <c r="Q321" s="44"/>
      <c r="R321" s="44"/>
      <c r="S321" s="44"/>
      <c r="T321" s="44"/>
      <c r="U321" s="44"/>
      <c r="V321" s="44"/>
      <c r="W321" s="44"/>
      <c r="X321" s="44"/>
      <c r="Y321" s="44"/>
      <c r="Z321" s="44"/>
      <c r="AA321" s="44"/>
      <c r="AB321" s="44"/>
      <c r="AC321" s="44"/>
      <c r="AD321" s="44"/>
      <c r="AE321" s="44"/>
      <c r="AF321" s="44"/>
      <c r="AG321" s="44"/>
      <c r="AH321" s="42"/>
      <c r="AI321" s="42"/>
    </row>
    <row r="322" spans="1:35" ht="12.75" customHeight="1" x14ac:dyDescent="0.2">
      <c r="A322" s="42"/>
      <c r="B322" s="42"/>
      <c r="C322" s="42"/>
      <c r="D322" s="42"/>
      <c r="E322" s="42"/>
      <c r="F322" s="42"/>
      <c r="G322" s="44"/>
      <c r="H322" s="44"/>
      <c r="I322" s="41"/>
      <c r="J322" s="44"/>
      <c r="K322" s="41"/>
      <c r="L322" s="53"/>
      <c r="M322" s="41"/>
      <c r="N322" s="53"/>
      <c r="O322" s="44"/>
      <c r="P322" s="44"/>
      <c r="Q322" s="44"/>
      <c r="R322" s="44"/>
      <c r="S322" s="44"/>
      <c r="T322" s="44"/>
      <c r="U322" s="44"/>
      <c r="V322" s="44"/>
      <c r="W322" s="44"/>
      <c r="X322" s="44"/>
      <c r="Y322" s="44"/>
      <c r="Z322" s="44"/>
      <c r="AA322" s="44"/>
      <c r="AB322" s="44"/>
      <c r="AC322" s="44"/>
      <c r="AD322" s="44"/>
      <c r="AE322" s="44"/>
      <c r="AF322" s="44"/>
      <c r="AG322" s="44"/>
      <c r="AH322" s="42"/>
      <c r="AI322" s="42"/>
    </row>
    <row r="323" spans="1:35" ht="12.75" customHeight="1" x14ac:dyDescent="0.2">
      <c r="A323" s="42"/>
      <c r="B323" s="42"/>
      <c r="C323" s="42"/>
      <c r="D323" s="42"/>
      <c r="E323" s="42"/>
      <c r="F323" s="42"/>
      <c r="G323" s="44"/>
      <c r="H323" s="44"/>
      <c r="I323" s="41"/>
      <c r="J323" s="44"/>
      <c r="K323" s="41"/>
      <c r="L323" s="53"/>
      <c r="M323" s="41"/>
      <c r="N323" s="53"/>
      <c r="O323" s="44"/>
      <c r="P323" s="44"/>
      <c r="Q323" s="44"/>
      <c r="R323" s="44"/>
      <c r="S323" s="44"/>
      <c r="T323" s="44"/>
      <c r="U323" s="44"/>
      <c r="V323" s="44"/>
      <c r="W323" s="44"/>
      <c r="X323" s="44"/>
      <c r="Y323" s="44"/>
      <c r="Z323" s="44"/>
      <c r="AA323" s="44"/>
      <c r="AB323" s="44"/>
      <c r="AC323" s="44"/>
      <c r="AD323" s="44"/>
      <c r="AE323" s="44"/>
      <c r="AF323" s="44"/>
      <c r="AG323" s="44"/>
      <c r="AH323" s="42"/>
      <c r="AI323" s="42"/>
    </row>
    <row r="324" spans="1:35" ht="12.75" customHeight="1" x14ac:dyDescent="0.2">
      <c r="A324" s="42"/>
      <c r="B324" s="42"/>
      <c r="C324" s="42"/>
      <c r="D324" s="42"/>
      <c r="E324" s="42"/>
      <c r="F324" s="42"/>
      <c r="G324" s="44"/>
      <c r="H324" s="44"/>
      <c r="I324" s="41"/>
      <c r="J324" s="44"/>
      <c r="K324" s="41"/>
      <c r="L324" s="53"/>
      <c r="M324" s="41"/>
      <c r="N324" s="53"/>
      <c r="O324" s="44"/>
      <c r="P324" s="44"/>
      <c r="Q324" s="44"/>
      <c r="R324" s="44"/>
      <c r="S324" s="44"/>
      <c r="T324" s="44"/>
      <c r="U324" s="44"/>
      <c r="V324" s="44"/>
      <c r="W324" s="44"/>
      <c r="X324" s="44"/>
      <c r="Y324" s="44"/>
      <c r="Z324" s="44"/>
      <c r="AA324" s="44"/>
      <c r="AB324" s="44"/>
      <c r="AC324" s="44"/>
      <c r="AD324" s="44"/>
      <c r="AE324" s="44"/>
      <c r="AF324" s="44"/>
      <c r="AG324" s="44"/>
      <c r="AH324" s="42"/>
      <c r="AI324" s="42"/>
    </row>
    <row r="325" spans="1:35" ht="12.75" customHeight="1" x14ac:dyDescent="0.2">
      <c r="A325" s="42"/>
      <c r="B325" s="42"/>
      <c r="C325" s="42"/>
      <c r="D325" s="42"/>
      <c r="E325" s="42"/>
      <c r="F325" s="42"/>
      <c r="G325" s="44"/>
      <c r="H325" s="44"/>
      <c r="I325" s="41"/>
      <c r="J325" s="44"/>
      <c r="K325" s="41"/>
      <c r="L325" s="53"/>
      <c r="M325" s="41"/>
      <c r="N325" s="53"/>
      <c r="O325" s="44"/>
      <c r="P325" s="44"/>
      <c r="Q325" s="44"/>
      <c r="R325" s="44"/>
      <c r="S325" s="44"/>
      <c r="T325" s="44"/>
      <c r="U325" s="44"/>
      <c r="V325" s="44"/>
      <c r="W325" s="44"/>
      <c r="X325" s="44"/>
      <c r="Y325" s="44"/>
      <c r="Z325" s="44"/>
      <c r="AA325" s="44"/>
      <c r="AB325" s="44"/>
      <c r="AC325" s="44"/>
      <c r="AD325" s="44"/>
      <c r="AE325" s="44"/>
      <c r="AF325" s="44"/>
      <c r="AG325" s="44"/>
      <c r="AH325" s="42"/>
      <c r="AI325" s="42"/>
    </row>
    <row r="326" spans="1:35" ht="12.75" customHeight="1" x14ac:dyDescent="0.2">
      <c r="A326" s="42"/>
      <c r="B326" s="42"/>
      <c r="C326" s="42"/>
      <c r="D326" s="42"/>
      <c r="E326" s="42"/>
      <c r="F326" s="42"/>
      <c r="G326" s="44"/>
      <c r="H326" s="44"/>
      <c r="I326" s="41"/>
      <c r="J326" s="44"/>
      <c r="K326" s="41"/>
      <c r="L326" s="53"/>
      <c r="M326" s="41"/>
      <c r="N326" s="53"/>
      <c r="O326" s="44"/>
      <c r="P326" s="44"/>
      <c r="Q326" s="44"/>
      <c r="R326" s="44"/>
      <c r="S326" s="44"/>
      <c r="T326" s="44"/>
      <c r="U326" s="44"/>
      <c r="V326" s="44"/>
      <c r="W326" s="44"/>
      <c r="X326" s="44"/>
      <c r="Y326" s="44"/>
      <c r="Z326" s="44"/>
      <c r="AA326" s="44"/>
      <c r="AB326" s="44"/>
      <c r="AC326" s="44"/>
      <c r="AD326" s="44"/>
      <c r="AE326" s="44"/>
      <c r="AF326" s="44"/>
      <c r="AG326" s="44"/>
      <c r="AH326" s="42"/>
      <c r="AI326" s="42"/>
    </row>
    <row r="327" spans="1:35" ht="12.75" customHeight="1" x14ac:dyDescent="0.2">
      <c r="A327" s="42"/>
      <c r="B327" s="42"/>
      <c r="C327" s="42"/>
      <c r="D327" s="42"/>
      <c r="E327" s="42"/>
      <c r="F327" s="42"/>
      <c r="G327" s="44"/>
      <c r="H327" s="44"/>
      <c r="I327" s="41"/>
      <c r="J327" s="44"/>
      <c r="K327" s="41"/>
      <c r="L327" s="53"/>
      <c r="M327" s="41"/>
      <c r="N327" s="53"/>
      <c r="O327" s="44"/>
      <c r="P327" s="44"/>
      <c r="Q327" s="44"/>
      <c r="R327" s="44"/>
      <c r="S327" s="44"/>
      <c r="T327" s="44"/>
      <c r="U327" s="44"/>
      <c r="V327" s="44"/>
      <c r="W327" s="44"/>
      <c r="X327" s="44"/>
      <c r="Y327" s="44"/>
      <c r="Z327" s="44"/>
      <c r="AA327" s="44"/>
      <c r="AB327" s="44"/>
      <c r="AC327" s="44"/>
      <c r="AD327" s="44"/>
      <c r="AE327" s="44"/>
      <c r="AF327" s="44"/>
      <c r="AG327" s="44"/>
      <c r="AH327" s="42"/>
      <c r="AI327" s="42"/>
    </row>
    <row r="328" spans="1:35" ht="12.75" customHeight="1" x14ac:dyDescent="0.2">
      <c r="A328" s="42"/>
      <c r="B328" s="42"/>
      <c r="C328" s="42"/>
      <c r="D328" s="42"/>
      <c r="E328" s="42"/>
      <c r="F328" s="42"/>
      <c r="G328" s="44"/>
      <c r="H328" s="44"/>
      <c r="I328" s="41"/>
      <c r="J328" s="44"/>
      <c r="K328" s="41"/>
      <c r="L328" s="53"/>
      <c r="M328" s="41"/>
      <c r="N328" s="53"/>
      <c r="O328" s="44"/>
      <c r="P328" s="44"/>
      <c r="Q328" s="44"/>
      <c r="R328" s="44"/>
      <c r="S328" s="44"/>
      <c r="T328" s="44"/>
      <c r="U328" s="44"/>
      <c r="V328" s="44"/>
      <c r="W328" s="44"/>
      <c r="X328" s="44"/>
      <c r="Y328" s="44"/>
      <c r="Z328" s="44"/>
      <c r="AA328" s="44"/>
      <c r="AB328" s="44"/>
      <c r="AC328" s="44"/>
      <c r="AD328" s="44"/>
      <c r="AE328" s="44"/>
      <c r="AF328" s="44"/>
      <c r="AG328" s="44"/>
      <c r="AH328" s="42"/>
      <c r="AI328" s="42"/>
    </row>
    <row r="329" spans="1:35" ht="12.75" customHeight="1" x14ac:dyDescent="0.2">
      <c r="A329" s="42"/>
      <c r="B329" s="42"/>
      <c r="C329" s="42"/>
      <c r="D329" s="42"/>
      <c r="E329" s="42"/>
      <c r="F329" s="42"/>
      <c r="G329" s="44"/>
      <c r="H329" s="44"/>
      <c r="I329" s="41"/>
      <c r="J329" s="44"/>
      <c r="K329" s="41"/>
      <c r="L329" s="53"/>
      <c r="M329" s="41"/>
      <c r="N329" s="53"/>
      <c r="O329" s="44"/>
      <c r="P329" s="44"/>
      <c r="Q329" s="44"/>
      <c r="R329" s="44"/>
      <c r="S329" s="44"/>
      <c r="T329" s="44"/>
      <c r="U329" s="44"/>
      <c r="V329" s="44"/>
      <c r="W329" s="44"/>
      <c r="X329" s="44"/>
      <c r="Y329" s="44"/>
      <c r="Z329" s="44"/>
      <c r="AA329" s="44"/>
      <c r="AB329" s="44"/>
      <c r="AC329" s="44"/>
      <c r="AD329" s="44"/>
      <c r="AE329" s="44"/>
      <c r="AF329" s="44"/>
      <c r="AG329" s="44"/>
      <c r="AH329" s="42"/>
      <c r="AI329" s="42"/>
    </row>
    <row r="330" spans="1:35" ht="12.75" customHeight="1" x14ac:dyDescent="0.2">
      <c r="A330" s="42"/>
      <c r="B330" s="42"/>
      <c r="C330" s="42"/>
      <c r="D330" s="42"/>
      <c r="E330" s="42"/>
      <c r="F330" s="42"/>
      <c r="G330" s="44"/>
      <c r="H330" s="44"/>
      <c r="I330" s="41"/>
      <c r="J330" s="44"/>
      <c r="K330" s="41"/>
      <c r="L330" s="53"/>
      <c r="M330" s="41"/>
      <c r="N330" s="53"/>
      <c r="O330" s="44"/>
      <c r="P330" s="44"/>
      <c r="Q330" s="44"/>
      <c r="R330" s="44"/>
      <c r="S330" s="44"/>
      <c r="T330" s="44"/>
      <c r="U330" s="44"/>
      <c r="V330" s="44"/>
      <c r="W330" s="44"/>
      <c r="X330" s="44"/>
      <c r="Y330" s="44"/>
      <c r="Z330" s="44"/>
      <c r="AA330" s="44"/>
      <c r="AB330" s="44"/>
      <c r="AC330" s="44"/>
      <c r="AD330" s="44"/>
      <c r="AE330" s="44"/>
      <c r="AF330" s="44"/>
      <c r="AG330" s="44"/>
      <c r="AH330" s="42"/>
      <c r="AI330" s="42"/>
    </row>
    <row r="331" spans="1:35" ht="12.75" customHeight="1" x14ac:dyDescent="0.2">
      <c r="A331" s="42"/>
      <c r="B331" s="42"/>
      <c r="C331" s="42"/>
      <c r="D331" s="42"/>
      <c r="E331" s="42"/>
      <c r="F331" s="42"/>
      <c r="G331" s="44"/>
      <c r="H331" s="44"/>
      <c r="I331" s="41"/>
      <c r="J331" s="44"/>
      <c r="K331" s="41"/>
      <c r="L331" s="53"/>
      <c r="M331" s="41"/>
      <c r="N331" s="53"/>
      <c r="O331" s="44"/>
      <c r="P331" s="44"/>
      <c r="Q331" s="44"/>
      <c r="R331" s="44"/>
      <c r="S331" s="44"/>
      <c r="T331" s="44"/>
      <c r="U331" s="44"/>
      <c r="V331" s="44"/>
      <c r="W331" s="44"/>
      <c r="X331" s="44"/>
      <c r="Y331" s="44"/>
      <c r="Z331" s="44"/>
      <c r="AA331" s="44"/>
      <c r="AB331" s="44"/>
      <c r="AC331" s="44"/>
      <c r="AD331" s="44"/>
      <c r="AE331" s="44"/>
      <c r="AF331" s="44"/>
      <c r="AG331" s="44"/>
      <c r="AH331" s="42"/>
      <c r="AI331" s="42"/>
    </row>
    <row r="332" spans="1:35" ht="12.75" customHeight="1" x14ac:dyDescent="0.2">
      <c r="A332" s="42"/>
      <c r="B332" s="42"/>
      <c r="C332" s="42"/>
      <c r="D332" s="42"/>
      <c r="E332" s="42"/>
      <c r="F332" s="42"/>
      <c r="G332" s="44"/>
      <c r="H332" s="44"/>
      <c r="I332" s="41"/>
      <c r="J332" s="44"/>
      <c r="K332" s="41"/>
      <c r="L332" s="53"/>
      <c r="M332" s="41"/>
      <c r="N332" s="53"/>
      <c r="O332" s="44"/>
      <c r="P332" s="44"/>
      <c r="Q332" s="44"/>
      <c r="R332" s="44"/>
      <c r="S332" s="44"/>
      <c r="T332" s="44"/>
      <c r="U332" s="44"/>
      <c r="V332" s="44"/>
      <c r="W332" s="44"/>
      <c r="X332" s="44"/>
      <c r="Y332" s="44"/>
      <c r="Z332" s="44"/>
      <c r="AA332" s="44"/>
      <c r="AB332" s="44"/>
      <c r="AC332" s="44"/>
      <c r="AD332" s="44"/>
      <c r="AE332" s="44"/>
      <c r="AF332" s="44"/>
      <c r="AG332" s="44"/>
      <c r="AH332" s="42"/>
      <c r="AI332" s="42"/>
    </row>
    <row r="333" spans="1:35" ht="12.75" customHeight="1" x14ac:dyDescent="0.2">
      <c r="A333" s="42"/>
      <c r="B333" s="42"/>
      <c r="C333" s="42"/>
      <c r="D333" s="42"/>
      <c r="E333" s="42"/>
      <c r="F333" s="42"/>
      <c r="G333" s="44"/>
      <c r="H333" s="44"/>
      <c r="I333" s="41"/>
      <c r="J333" s="44"/>
      <c r="K333" s="41"/>
      <c r="L333" s="53"/>
      <c r="M333" s="41"/>
      <c r="N333" s="53"/>
      <c r="O333" s="44"/>
      <c r="P333" s="44"/>
      <c r="Q333" s="44"/>
      <c r="R333" s="44"/>
      <c r="S333" s="44"/>
      <c r="T333" s="44"/>
      <c r="U333" s="44"/>
      <c r="V333" s="44"/>
      <c r="W333" s="44"/>
      <c r="X333" s="44"/>
      <c r="Y333" s="44"/>
      <c r="Z333" s="44"/>
      <c r="AA333" s="44"/>
      <c r="AB333" s="44"/>
      <c r="AC333" s="44"/>
      <c r="AD333" s="44"/>
      <c r="AE333" s="44"/>
      <c r="AF333" s="44"/>
      <c r="AG333" s="44"/>
      <c r="AH333" s="42"/>
      <c r="AI333" s="42"/>
    </row>
    <row r="334" spans="1:35" ht="12.75" customHeight="1" x14ac:dyDescent="0.2">
      <c r="A334" s="42"/>
      <c r="B334" s="42"/>
      <c r="C334" s="42"/>
      <c r="D334" s="42"/>
      <c r="E334" s="42"/>
      <c r="F334" s="42"/>
      <c r="G334" s="44"/>
      <c r="H334" s="44"/>
      <c r="I334" s="41"/>
      <c r="J334" s="44"/>
      <c r="K334" s="41"/>
      <c r="L334" s="53"/>
      <c r="M334" s="41"/>
      <c r="N334" s="53"/>
      <c r="O334" s="44"/>
      <c r="P334" s="44"/>
      <c r="Q334" s="44"/>
      <c r="R334" s="44"/>
      <c r="S334" s="44"/>
      <c r="T334" s="44"/>
      <c r="U334" s="44"/>
      <c r="V334" s="44"/>
      <c r="W334" s="44"/>
      <c r="X334" s="44"/>
      <c r="Y334" s="44"/>
      <c r="Z334" s="44"/>
      <c r="AA334" s="44"/>
      <c r="AB334" s="44"/>
      <c r="AC334" s="44"/>
      <c r="AD334" s="44"/>
      <c r="AE334" s="44"/>
      <c r="AF334" s="44"/>
      <c r="AG334" s="44"/>
      <c r="AH334" s="42"/>
      <c r="AI334" s="42"/>
    </row>
    <row r="335" spans="1:35" ht="12.75" customHeight="1" x14ac:dyDescent="0.2">
      <c r="A335" s="42"/>
      <c r="B335" s="42"/>
      <c r="C335" s="42"/>
      <c r="D335" s="42"/>
      <c r="E335" s="42"/>
      <c r="F335" s="42"/>
      <c r="G335" s="44"/>
      <c r="H335" s="44"/>
      <c r="I335" s="41"/>
      <c r="J335" s="44"/>
      <c r="K335" s="41"/>
      <c r="L335" s="53"/>
      <c r="M335" s="41"/>
      <c r="N335" s="53"/>
      <c r="O335" s="44"/>
      <c r="P335" s="44"/>
      <c r="Q335" s="44"/>
      <c r="R335" s="44"/>
      <c r="S335" s="44"/>
      <c r="T335" s="44"/>
      <c r="U335" s="44"/>
      <c r="V335" s="44"/>
      <c r="W335" s="44"/>
      <c r="X335" s="44"/>
      <c r="Y335" s="44"/>
      <c r="Z335" s="44"/>
      <c r="AA335" s="44"/>
      <c r="AB335" s="44"/>
      <c r="AC335" s="44"/>
      <c r="AD335" s="44"/>
      <c r="AE335" s="44"/>
      <c r="AF335" s="44"/>
      <c r="AG335" s="44"/>
      <c r="AH335" s="42"/>
      <c r="AI335" s="42"/>
    </row>
    <row r="336" spans="1:35" ht="12.75" customHeight="1" x14ac:dyDescent="0.2">
      <c r="A336" s="42"/>
      <c r="B336" s="42"/>
      <c r="C336" s="42"/>
      <c r="D336" s="42"/>
      <c r="E336" s="42"/>
      <c r="F336" s="42"/>
      <c r="G336" s="44"/>
      <c r="H336" s="44"/>
      <c r="I336" s="41"/>
      <c r="J336" s="44"/>
      <c r="K336" s="41"/>
      <c r="L336" s="53"/>
      <c r="M336" s="41"/>
      <c r="N336" s="53"/>
      <c r="O336" s="44"/>
      <c r="P336" s="44"/>
      <c r="Q336" s="44"/>
      <c r="R336" s="44"/>
      <c r="S336" s="44"/>
      <c r="T336" s="44"/>
      <c r="U336" s="44"/>
      <c r="V336" s="44"/>
      <c r="W336" s="44"/>
      <c r="X336" s="44"/>
      <c r="Y336" s="44"/>
      <c r="Z336" s="44"/>
      <c r="AA336" s="44"/>
      <c r="AB336" s="44"/>
      <c r="AC336" s="44"/>
      <c r="AD336" s="44"/>
      <c r="AE336" s="44"/>
      <c r="AF336" s="44"/>
      <c r="AG336" s="44"/>
      <c r="AH336" s="42"/>
      <c r="AI336" s="42"/>
    </row>
    <row r="337" spans="1:35" ht="12.75" customHeight="1" x14ac:dyDescent="0.2">
      <c r="A337" s="42"/>
      <c r="B337" s="42"/>
      <c r="C337" s="42"/>
      <c r="D337" s="42"/>
      <c r="E337" s="42"/>
      <c r="F337" s="42"/>
      <c r="G337" s="44"/>
      <c r="H337" s="44"/>
      <c r="I337" s="41"/>
      <c r="J337" s="44"/>
      <c r="K337" s="41"/>
      <c r="L337" s="53"/>
      <c r="M337" s="41"/>
      <c r="N337" s="53"/>
      <c r="O337" s="44"/>
      <c r="P337" s="44"/>
      <c r="Q337" s="44"/>
      <c r="R337" s="44"/>
      <c r="S337" s="44"/>
      <c r="T337" s="44"/>
      <c r="U337" s="44"/>
      <c r="V337" s="44"/>
      <c r="W337" s="44"/>
      <c r="X337" s="44"/>
      <c r="Y337" s="44"/>
      <c r="Z337" s="44"/>
      <c r="AA337" s="44"/>
      <c r="AB337" s="44"/>
      <c r="AC337" s="44"/>
      <c r="AD337" s="44"/>
      <c r="AE337" s="44"/>
      <c r="AF337" s="44"/>
      <c r="AG337" s="44"/>
      <c r="AH337" s="42"/>
      <c r="AI337" s="42"/>
    </row>
    <row r="338" spans="1:35" ht="12.75" customHeight="1" x14ac:dyDescent="0.2">
      <c r="A338" s="42"/>
      <c r="B338" s="42"/>
      <c r="C338" s="42"/>
      <c r="D338" s="42"/>
      <c r="E338" s="42"/>
      <c r="F338" s="42"/>
      <c r="G338" s="44"/>
      <c r="H338" s="44"/>
      <c r="I338" s="41"/>
      <c r="J338" s="44"/>
      <c r="K338" s="41"/>
      <c r="L338" s="53"/>
      <c r="M338" s="41"/>
      <c r="N338" s="53"/>
      <c r="O338" s="44"/>
      <c r="P338" s="44"/>
      <c r="Q338" s="44"/>
      <c r="R338" s="44"/>
      <c r="S338" s="44"/>
      <c r="T338" s="44"/>
      <c r="U338" s="44"/>
      <c r="V338" s="44"/>
      <c r="W338" s="44"/>
      <c r="X338" s="44"/>
      <c r="Y338" s="44"/>
      <c r="Z338" s="44"/>
      <c r="AA338" s="44"/>
      <c r="AB338" s="44"/>
      <c r="AC338" s="44"/>
      <c r="AD338" s="44"/>
      <c r="AE338" s="44"/>
      <c r="AF338" s="44"/>
      <c r="AG338" s="44"/>
      <c r="AH338" s="42"/>
      <c r="AI338" s="42"/>
    </row>
    <row r="339" spans="1:35" ht="12.75" customHeight="1" x14ac:dyDescent="0.2">
      <c r="A339" s="42"/>
      <c r="B339" s="42"/>
      <c r="C339" s="42"/>
      <c r="D339" s="42"/>
      <c r="E339" s="42"/>
      <c r="F339" s="42"/>
      <c r="G339" s="44"/>
      <c r="H339" s="44"/>
      <c r="I339" s="41"/>
      <c r="J339" s="44"/>
      <c r="K339" s="41"/>
      <c r="L339" s="53"/>
      <c r="M339" s="41"/>
      <c r="N339" s="53"/>
      <c r="O339" s="44"/>
      <c r="P339" s="44"/>
      <c r="Q339" s="44"/>
      <c r="R339" s="44"/>
      <c r="S339" s="44"/>
      <c r="T339" s="44"/>
      <c r="U339" s="44"/>
      <c r="V339" s="44"/>
      <c r="W339" s="44"/>
      <c r="X339" s="44"/>
      <c r="Y339" s="44"/>
      <c r="Z339" s="44"/>
      <c r="AA339" s="44"/>
      <c r="AB339" s="44"/>
      <c r="AC339" s="44"/>
      <c r="AD339" s="44"/>
      <c r="AE339" s="44"/>
      <c r="AF339" s="44"/>
      <c r="AG339" s="44"/>
      <c r="AH339" s="42"/>
      <c r="AI339" s="42"/>
    </row>
    <row r="340" spans="1:35" ht="12.75" customHeight="1" x14ac:dyDescent="0.2">
      <c r="A340" s="42"/>
      <c r="B340" s="42"/>
      <c r="C340" s="42"/>
      <c r="D340" s="42"/>
      <c r="E340" s="42"/>
      <c r="F340" s="42"/>
      <c r="G340" s="44"/>
      <c r="H340" s="44"/>
      <c r="I340" s="41"/>
      <c r="J340" s="44"/>
      <c r="K340" s="41"/>
      <c r="L340" s="53"/>
      <c r="M340" s="41"/>
      <c r="N340" s="53"/>
      <c r="O340" s="44"/>
      <c r="P340" s="44"/>
      <c r="Q340" s="44"/>
      <c r="R340" s="44"/>
      <c r="S340" s="44"/>
      <c r="T340" s="44"/>
      <c r="U340" s="44"/>
      <c r="V340" s="44"/>
      <c r="W340" s="44"/>
      <c r="X340" s="44"/>
      <c r="Y340" s="44"/>
      <c r="Z340" s="44"/>
      <c r="AA340" s="44"/>
      <c r="AB340" s="44"/>
      <c r="AC340" s="44"/>
      <c r="AD340" s="44"/>
      <c r="AE340" s="44"/>
      <c r="AF340" s="44"/>
      <c r="AG340" s="44"/>
      <c r="AH340" s="42"/>
      <c r="AI340" s="42"/>
    </row>
    <row r="341" spans="1:35" ht="12.75" customHeight="1" x14ac:dyDescent="0.2">
      <c r="A341" s="42"/>
      <c r="B341" s="42"/>
      <c r="C341" s="42"/>
      <c r="D341" s="42"/>
      <c r="E341" s="42"/>
      <c r="F341" s="42"/>
      <c r="G341" s="44"/>
      <c r="H341" s="44"/>
      <c r="I341" s="41"/>
      <c r="J341" s="44"/>
      <c r="K341" s="41"/>
      <c r="L341" s="53"/>
      <c r="M341" s="41"/>
      <c r="N341" s="53"/>
      <c r="O341" s="44"/>
      <c r="P341" s="44"/>
      <c r="Q341" s="44"/>
      <c r="R341" s="44"/>
      <c r="S341" s="44"/>
      <c r="T341" s="44"/>
      <c r="U341" s="44"/>
      <c r="V341" s="44"/>
      <c r="W341" s="44"/>
      <c r="X341" s="44"/>
      <c r="Y341" s="44"/>
      <c r="Z341" s="44"/>
      <c r="AA341" s="44"/>
      <c r="AB341" s="44"/>
      <c r="AC341" s="44"/>
      <c r="AD341" s="44"/>
      <c r="AE341" s="44"/>
      <c r="AF341" s="44"/>
      <c r="AG341" s="44"/>
      <c r="AH341" s="42"/>
      <c r="AI341" s="42"/>
    </row>
    <row r="342" spans="1:35" ht="12.75" customHeight="1" x14ac:dyDescent="0.2">
      <c r="A342" s="42"/>
      <c r="B342" s="42"/>
      <c r="C342" s="42"/>
      <c r="D342" s="42"/>
      <c r="E342" s="42"/>
      <c r="F342" s="42"/>
      <c r="G342" s="44"/>
      <c r="H342" s="44"/>
      <c r="I342" s="41"/>
      <c r="J342" s="44"/>
      <c r="K342" s="41"/>
      <c r="L342" s="53"/>
      <c r="M342" s="41"/>
      <c r="N342" s="53"/>
      <c r="O342" s="44"/>
      <c r="P342" s="44"/>
      <c r="Q342" s="44"/>
      <c r="R342" s="44"/>
      <c r="S342" s="44"/>
      <c r="T342" s="44"/>
      <c r="U342" s="44"/>
      <c r="V342" s="44"/>
      <c r="W342" s="44"/>
      <c r="X342" s="44"/>
      <c r="Y342" s="44"/>
      <c r="Z342" s="44"/>
      <c r="AA342" s="44"/>
      <c r="AB342" s="44"/>
      <c r="AC342" s="44"/>
      <c r="AD342" s="44"/>
      <c r="AE342" s="44"/>
      <c r="AF342" s="44"/>
      <c r="AG342" s="44"/>
      <c r="AH342" s="42"/>
      <c r="AI342" s="42"/>
    </row>
    <row r="343" spans="1:35" ht="12.75" customHeight="1" x14ac:dyDescent="0.2">
      <c r="A343" s="42"/>
      <c r="B343" s="42"/>
      <c r="C343" s="42"/>
      <c r="D343" s="42"/>
      <c r="E343" s="42"/>
      <c r="F343" s="42"/>
      <c r="G343" s="44"/>
      <c r="H343" s="44"/>
      <c r="I343" s="41"/>
      <c r="J343" s="44"/>
      <c r="K343" s="41"/>
      <c r="L343" s="53"/>
      <c r="M343" s="41"/>
      <c r="N343" s="53"/>
      <c r="O343" s="44"/>
      <c r="P343" s="44"/>
      <c r="Q343" s="44"/>
      <c r="R343" s="44"/>
      <c r="S343" s="44"/>
      <c r="T343" s="44"/>
      <c r="U343" s="44"/>
      <c r="V343" s="44"/>
      <c r="W343" s="44"/>
      <c r="X343" s="44"/>
      <c r="Y343" s="44"/>
      <c r="Z343" s="44"/>
      <c r="AA343" s="44"/>
      <c r="AB343" s="44"/>
      <c r="AC343" s="44"/>
      <c r="AD343" s="44"/>
      <c r="AE343" s="44"/>
      <c r="AF343" s="44"/>
      <c r="AG343" s="44"/>
      <c r="AH343" s="42"/>
      <c r="AI343" s="42"/>
    </row>
    <row r="344" spans="1:35" ht="12.75" customHeight="1" x14ac:dyDescent="0.2">
      <c r="A344" s="42"/>
      <c r="B344" s="42"/>
      <c r="C344" s="42"/>
      <c r="D344" s="42"/>
      <c r="E344" s="42"/>
      <c r="F344" s="42"/>
      <c r="G344" s="44"/>
      <c r="H344" s="44"/>
      <c r="I344" s="41"/>
      <c r="J344" s="44"/>
      <c r="K344" s="41"/>
      <c r="L344" s="53"/>
      <c r="M344" s="41"/>
      <c r="N344" s="53"/>
      <c r="O344" s="44"/>
      <c r="P344" s="44"/>
      <c r="Q344" s="44"/>
      <c r="R344" s="44"/>
      <c r="S344" s="44"/>
      <c r="T344" s="44"/>
      <c r="U344" s="44"/>
      <c r="V344" s="44"/>
      <c r="W344" s="44"/>
      <c r="X344" s="44"/>
      <c r="Y344" s="44"/>
      <c r="Z344" s="44"/>
      <c r="AA344" s="44"/>
      <c r="AB344" s="44"/>
      <c r="AC344" s="44"/>
      <c r="AD344" s="44"/>
      <c r="AE344" s="44"/>
      <c r="AF344" s="44"/>
      <c r="AG344" s="44"/>
      <c r="AH344" s="42"/>
      <c r="AI344" s="42"/>
    </row>
    <row r="345" spans="1:35" ht="12.75" customHeight="1" x14ac:dyDescent="0.2">
      <c r="A345" s="42"/>
      <c r="B345" s="42"/>
      <c r="C345" s="42"/>
      <c r="D345" s="42"/>
      <c r="E345" s="42"/>
      <c r="F345" s="42"/>
      <c r="G345" s="44"/>
      <c r="H345" s="44"/>
      <c r="I345" s="41"/>
      <c r="J345" s="44"/>
      <c r="K345" s="41"/>
      <c r="L345" s="53"/>
      <c r="M345" s="41"/>
      <c r="N345" s="53"/>
      <c r="O345" s="44"/>
      <c r="P345" s="44"/>
      <c r="Q345" s="44"/>
      <c r="R345" s="44"/>
      <c r="S345" s="44"/>
      <c r="T345" s="44"/>
      <c r="U345" s="44"/>
      <c r="V345" s="44"/>
      <c r="W345" s="44"/>
      <c r="X345" s="44"/>
      <c r="Y345" s="44"/>
      <c r="Z345" s="44"/>
      <c r="AA345" s="44"/>
      <c r="AB345" s="44"/>
      <c r="AC345" s="44"/>
      <c r="AD345" s="44"/>
      <c r="AE345" s="44"/>
      <c r="AF345" s="44"/>
      <c r="AG345" s="44"/>
      <c r="AH345" s="42"/>
      <c r="AI345" s="42"/>
    </row>
    <row r="346" spans="1:35" ht="12.75" customHeight="1" x14ac:dyDescent="0.2">
      <c r="A346" s="42"/>
      <c r="B346" s="42"/>
      <c r="C346" s="42"/>
      <c r="D346" s="42"/>
      <c r="E346" s="42"/>
      <c r="F346" s="42"/>
      <c r="G346" s="44"/>
      <c r="H346" s="44"/>
      <c r="I346" s="41"/>
      <c r="J346" s="44"/>
      <c r="K346" s="41"/>
      <c r="L346" s="53"/>
      <c r="M346" s="41"/>
      <c r="N346" s="53"/>
      <c r="O346" s="44"/>
      <c r="P346" s="44"/>
      <c r="Q346" s="44"/>
      <c r="R346" s="44"/>
      <c r="S346" s="44"/>
      <c r="T346" s="44"/>
      <c r="U346" s="44"/>
      <c r="V346" s="44"/>
      <c r="W346" s="44"/>
      <c r="X346" s="44"/>
      <c r="Y346" s="44"/>
      <c r="Z346" s="44"/>
      <c r="AA346" s="44"/>
      <c r="AB346" s="44"/>
      <c r="AC346" s="44"/>
      <c r="AD346" s="44"/>
      <c r="AE346" s="44"/>
      <c r="AF346" s="44"/>
      <c r="AG346" s="44"/>
      <c r="AH346" s="42"/>
      <c r="AI346" s="42"/>
    </row>
    <row r="347" spans="1:35" ht="12.75" customHeight="1" x14ac:dyDescent="0.2">
      <c r="A347" s="42"/>
      <c r="B347" s="42"/>
      <c r="C347" s="42"/>
      <c r="D347" s="42"/>
      <c r="E347" s="42"/>
      <c r="F347" s="42"/>
      <c r="G347" s="44"/>
      <c r="H347" s="44"/>
      <c r="I347" s="41"/>
      <c r="J347" s="44"/>
      <c r="K347" s="41"/>
      <c r="L347" s="53"/>
      <c r="M347" s="41"/>
      <c r="N347" s="53"/>
      <c r="O347" s="44"/>
      <c r="P347" s="44"/>
      <c r="Q347" s="44"/>
      <c r="R347" s="44"/>
      <c r="S347" s="44"/>
      <c r="T347" s="44"/>
      <c r="U347" s="44"/>
      <c r="V347" s="44"/>
      <c r="W347" s="44"/>
      <c r="X347" s="44"/>
      <c r="Y347" s="44"/>
      <c r="Z347" s="44"/>
      <c r="AA347" s="44"/>
      <c r="AB347" s="44"/>
      <c r="AC347" s="44"/>
      <c r="AD347" s="44"/>
      <c r="AE347" s="44"/>
      <c r="AF347" s="44"/>
      <c r="AG347" s="44"/>
      <c r="AH347" s="42"/>
      <c r="AI347" s="42"/>
    </row>
    <row r="348" spans="1:35" ht="12.75" customHeight="1" x14ac:dyDescent="0.2">
      <c r="A348" s="42"/>
      <c r="B348" s="42"/>
      <c r="C348" s="42"/>
      <c r="D348" s="42"/>
      <c r="E348" s="42"/>
      <c r="F348" s="42"/>
      <c r="G348" s="44"/>
      <c r="H348" s="44"/>
      <c r="I348" s="41"/>
      <c r="J348" s="44"/>
      <c r="K348" s="41"/>
      <c r="L348" s="53"/>
      <c r="M348" s="41"/>
      <c r="N348" s="53"/>
      <c r="O348" s="44"/>
      <c r="P348" s="44"/>
      <c r="Q348" s="44"/>
      <c r="R348" s="44"/>
      <c r="S348" s="44"/>
      <c r="T348" s="44"/>
      <c r="U348" s="44"/>
      <c r="V348" s="44"/>
      <c r="W348" s="44"/>
      <c r="X348" s="44"/>
      <c r="Y348" s="44"/>
      <c r="Z348" s="44"/>
      <c r="AA348" s="44"/>
      <c r="AB348" s="44"/>
      <c r="AC348" s="44"/>
      <c r="AD348" s="44"/>
      <c r="AE348" s="44"/>
      <c r="AF348" s="44"/>
      <c r="AG348" s="44"/>
      <c r="AH348" s="42"/>
      <c r="AI348" s="42"/>
    </row>
    <row r="349" spans="1:35" ht="12.75" customHeight="1" x14ac:dyDescent="0.2">
      <c r="A349" s="42"/>
      <c r="B349" s="42"/>
      <c r="C349" s="42"/>
      <c r="D349" s="42"/>
      <c r="E349" s="42"/>
      <c r="F349" s="42"/>
      <c r="G349" s="44"/>
      <c r="H349" s="44"/>
      <c r="I349" s="41"/>
      <c r="J349" s="44"/>
      <c r="K349" s="41"/>
      <c r="L349" s="53"/>
      <c r="M349" s="41"/>
      <c r="N349" s="53"/>
      <c r="O349" s="44"/>
      <c r="P349" s="44"/>
      <c r="Q349" s="44"/>
      <c r="R349" s="44"/>
      <c r="S349" s="44"/>
      <c r="T349" s="44"/>
      <c r="U349" s="44"/>
      <c r="V349" s="44"/>
      <c r="W349" s="44"/>
      <c r="X349" s="44"/>
      <c r="Y349" s="44"/>
      <c r="Z349" s="44"/>
      <c r="AA349" s="44"/>
      <c r="AB349" s="44"/>
      <c r="AC349" s="44"/>
      <c r="AD349" s="44"/>
      <c r="AE349" s="44"/>
      <c r="AF349" s="44"/>
      <c r="AG349" s="44"/>
      <c r="AH349" s="42"/>
      <c r="AI349" s="42"/>
    </row>
    <row r="350" spans="1:35" ht="12.75" customHeight="1" x14ac:dyDescent="0.2">
      <c r="A350" s="42"/>
      <c r="B350" s="42"/>
      <c r="C350" s="42"/>
      <c r="D350" s="42"/>
      <c r="E350" s="42"/>
      <c r="F350" s="42"/>
      <c r="G350" s="44"/>
      <c r="H350" s="44"/>
      <c r="I350" s="41"/>
      <c r="J350" s="44"/>
      <c r="K350" s="41"/>
      <c r="L350" s="53"/>
      <c r="M350" s="41"/>
      <c r="N350" s="53"/>
      <c r="O350" s="44"/>
      <c r="P350" s="44"/>
      <c r="Q350" s="44"/>
      <c r="R350" s="44"/>
      <c r="S350" s="44"/>
      <c r="T350" s="44"/>
      <c r="U350" s="44"/>
      <c r="V350" s="44"/>
      <c r="W350" s="44"/>
      <c r="X350" s="44"/>
      <c r="Y350" s="44"/>
      <c r="Z350" s="44"/>
      <c r="AA350" s="44"/>
      <c r="AB350" s="44"/>
      <c r="AC350" s="44"/>
      <c r="AD350" s="44"/>
      <c r="AE350" s="44"/>
      <c r="AF350" s="44"/>
      <c r="AG350" s="44"/>
      <c r="AH350" s="42"/>
      <c r="AI350" s="42"/>
    </row>
    <row r="351" spans="1:35" ht="12.75" customHeight="1" x14ac:dyDescent="0.2">
      <c r="A351" s="42"/>
      <c r="B351" s="42"/>
      <c r="C351" s="42"/>
      <c r="D351" s="42"/>
      <c r="E351" s="42"/>
      <c r="F351" s="42"/>
      <c r="G351" s="44"/>
      <c r="H351" s="44"/>
      <c r="I351" s="41"/>
      <c r="J351" s="44"/>
      <c r="K351" s="41"/>
      <c r="L351" s="53"/>
      <c r="M351" s="41"/>
      <c r="N351" s="53"/>
      <c r="O351" s="44"/>
      <c r="P351" s="44"/>
      <c r="Q351" s="44"/>
      <c r="R351" s="44"/>
      <c r="S351" s="44"/>
      <c r="T351" s="44"/>
      <c r="U351" s="44"/>
      <c r="V351" s="44"/>
      <c r="W351" s="44"/>
      <c r="X351" s="44"/>
      <c r="Y351" s="44"/>
      <c r="Z351" s="44"/>
      <c r="AA351" s="44"/>
      <c r="AB351" s="44"/>
      <c r="AC351" s="44"/>
      <c r="AD351" s="44"/>
      <c r="AE351" s="44"/>
      <c r="AF351" s="44"/>
      <c r="AG351" s="44"/>
      <c r="AH351" s="42"/>
      <c r="AI351" s="42"/>
    </row>
    <row r="352" spans="1:35" ht="12.75" customHeight="1" x14ac:dyDescent="0.2">
      <c r="A352" s="42"/>
      <c r="B352" s="42"/>
      <c r="C352" s="42"/>
      <c r="D352" s="42"/>
      <c r="E352" s="42"/>
      <c r="F352" s="42"/>
      <c r="G352" s="44"/>
      <c r="H352" s="44"/>
      <c r="I352" s="41"/>
      <c r="J352" s="44"/>
      <c r="K352" s="41"/>
      <c r="L352" s="53"/>
      <c r="M352" s="41"/>
      <c r="N352" s="53"/>
      <c r="O352" s="44"/>
      <c r="P352" s="44"/>
      <c r="Q352" s="44"/>
      <c r="R352" s="44"/>
      <c r="S352" s="44"/>
      <c r="T352" s="44"/>
      <c r="U352" s="44"/>
      <c r="V352" s="44"/>
      <c r="W352" s="44"/>
      <c r="X352" s="44"/>
      <c r="Y352" s="44"/>
      <c r="Z352" s="44"/>
      <c r="AA352" s="44"/>
      <c r="AB352" s="44"/>
      <c r="AC352" s="44"/>
      <c r="AD352" s="44"/>
      <c r="AE352" s="44"/>
      <c r="AF352" s="44"/>
      <c r="AG352" s="44"/>
      <c r="AH352" s="42"/>
      <c r="AI352" s="42"/>
    </row>
    <row r="353" spans="1:35" ht="12.75" customHeight="1" x14ac:dyDescent="0.2">
      <c r="A353" s="42"/>
      <c r="B353" s="42"/>
      <c r="C353" s="42"/>
      <c r="D353" s="42"/>
      <c r="E353" s="42"/>
      <c r="F353" s="42"/>
      <c r="G353" s="44"/>
      <c r="H353" s="44"/>
      <c r="I353" s="41"/>
      <c r="J353" s="44"/>
      <c r="K353" s="41"/>
      <c r="L353" s="53"/>
      <c r="M353" s="41"/>
      <c r="N353" s="53"/>
      <c r="O353" s="44"/>
      <c r="P353" s="44"/>
      <c r="Q353" s="44"/>
      <c r="R353" s="44"/>
      <c r="S353" s="44"/>
      <c r="T353" s="44"/>
      <c r="U353" s="44"/>
      <c r="V353" s="44"/>
      <c r="W353" s="44"/>
      <c r="X353" s="44"/>
      <c r="Y353" s="44"/>
      <c r="Z353" s="44"/>
      <c r="AA353" s="44"/>
      <c r="AB353" s="44"/>
      <c r="AC353" s="44"/>
      <c r="AD353" s="44"/>
      <c r="AE353" s="44"/>
      <c r="AF353" s="44"/>
      <c r="AG353" s="44"/>
      <c r="AH353" s="42"/>
      <c r="AI353" s="42"/>
    </row>
    <row r="354" spans="1:35" ht="12.75" customHeight="1" x14ac:dyDescent="0.2">
      <c r="A354" s="42"/>
      <c r="B354" s="42"/>
      <c r="C354" s="42"/>
      <c r="D354" s="42"/>
      <c r="E354" s="42"/>
      <c r="F354" s="42"/>
      <c r="G354" s="44"/>
      <c r="H354" s="44"/>
      <c r="I354" s="41"/>
      <c r="J354" s="44"/>
      <c r="K354" s="41"/>
      <c r="L354" s="53"/>
      <c r="M354" s="41"/>
      <c r="N354" s="53"/>
      <c r="O354" s="44"/>
      <c r="P354" s="44"/>
      <c r="Q354" s="44"/>
      <c r="R354" s="44"/>
      <c r="S354" s="44"/>
      <c r="T354" s="44"/>
      <c r="U354" s="44"/>
      <c r="V354" s="44"/>
      <c r="W354" s="44"/>
      <c r="X354" s="44"/>
      <c r="Y354" s="44"/>
      <c r="Z354" s="44"/>
      <c r="AA354" s="44"/>
      <c r="AB354" s="44"/>
      <c r="AC354" s="44"/>
      <c r="AD354" s="44"/>
      <c r="AE354" s="44"/>
      <c r="AF354" s="44"/>
      <c r="AG354" s="44"/>
      <c r="AH354" s="42"/>
      <c r="AI354" s="42"/>
    </row>
    <row r="355" spans="1:35" ht="12.75" customHeight="1" x14ac:dyDescent="0.2">
      <c r="A355" s="42"/>
      <c r="B355" s="42"/>
      <c r="C355" s="42"/>
      <c r="D355" s="42"/>
      <c r="E355" s="42"/>
      <c r="F355" s="42"/>
      <c r="G355" s="44"/>
      <c r="H355" s="44"/>
      <c r="I355" s="41"/>
      <c r="J355" s="44"/>
      <c r="K355" s="41"/>
      <c r="L355" s="53"/>
      <c r="M355" s="41"/>
      <c r="N355" s="53"/>
      <c r="O355" s="44"/>
      <c r="P355" s="44"/>
      <c r="Q355" s="44"/>
      <c r="R355" s="44"/>
      <c r="S355" s="44"/>
      <c r="T355" s="44"/>
      <c r="U355" s="44"/>
      <c r="V355" s="44"/>
      <c r="W355" s="44"/>
      <c r="X355" s="44"/>
      <c r="Y355" s="44"/>
      <c r="Z355" s="44"/>
      <c r="AA355" s="44"/>
      <c r="AB355" s="44"/>
      <c r="AC355" s="44"/>
      <c r="AD355" s="44"/>
      <c r="AE355" s="44"/>
      <c r="AF355" s="44"/>
      <c r="AG355" s="44"/>
      <c r="AH355" s="42"/>
      <c r="AI355" s="42"/>
    </row>
    <row r="356" spans="1:35" ht="12.75" customHeight="1" x14ac:dyDescent="0.2">
      <c r="A356" s="42"/>
      <c r="B356" s="42"/>
      <c r="C356" s="42"/>
      <c r="D356" s="42"/>
      <c r="E356" s="42"/>
      <c r="F356" s="42"/>
      <c r="G356" s="44"/>
      <c r="H356" s="44"/>
      <c r="I356" s="41"/>
      <c r="J356" s="44"/>
      <c r="K356" s="41"/>
      <c r="L356" s="53"/>
      <c r="M356" s="41"/>
      <c r="N356" s="53"/>
      <c r="O356" s="44"/>
      <c r="P356" s="44"/>
      <c r="Q356" s="44"/>
      <c r="R356" s="44"/>
      <c r="S356" s="44"/>
      <c r="T356" s="44"/>
      <c r="U356" s="44"/>
      <c r="V356" s="44"/>
      <c r="W356" s="44"/>
      <c r="X356" s="44"/>
      <c r="Y356" s="44"/>
      <c r="Z356" s="44"/>
      <c r="AA356" s="44"/>
      <c r="AB356" s="44"/>
      <c r="AC356" s="44"/>
      <c r="AD356" s="44"/>
      <c r="AE356" s="44"/>
      <c r="AF356" s="44"/>
      <c r="AG356" s="44"/>
      <c r="AH356" s="42"/>
      <c r="AI356" s="42"/>
    </row>
    <row r="357" spans="1:35" ht="12.75" customHeight="1" x14ac:dyDescent="0.2">
      <c r="A357" s="42"/>
      <c r="B357" s="42"/>
      <c r="C357" s="42"/>
      <c r="D357" s="42"/>
      <c r="E357" s="42"/>
      <c r="F357" s="42"/>
      <c r="G357" s="44"/>
      <c r="H357" s="44"/>
      <c r="I357" s="41"/>
      <c r="J357" s="44"/>
      <c r="K357" s="41"/>
      <c r="L357" s="53"/>
      <c r="M357" s="41"/>
      <c r="N357" s="53"/>
      <c r="O357" s="44"/>
      <c r="P357" s="44"/>
      <c r="Q357" s="44"/>
      <c r="R357" s="44"/>
      <c r="S357" s="44"/>
      <c r="T357" s="44"/>
      <c r="U357" s="44"/>
      <c r="V357" s="44"/>
      <c r="W357" s="44"/>
      <c r="X357" s="44"/>
      <c r="Y357" s="44"/>
      <c r="Z357" s="44"/>
      <c r="AA357" s="44"/>
      <c r="AB357" s="44"/>
      <c r="AC357" s="44"/>
      <c r="AD357" s="44"/>
      <c r="AE357" s="44"/>
      <c r="AF357" s="44"/>
      <c r="AG357" s="44"/>
      <c r="AH357" s="42"/>
      <c r="AI357" s="42"/>
    </row>
    <row r="358" spans="1:35" ht="12.75" customHeight="1" x14ac:dyDescent="0.2">
      <c r="A358" s="42"/>
      <c r="B358" s="42"/>
      <c r="C358" s="42"/>
      <c r="D358" s="42"/>
      <c r="E358" s="42"/>
      <c r="F358" s="42"/>
      <c r="G358" s="44"/>
      <c r="H358" s="44"/>
      <c r="I358" s="41"/>
      <c r="J358" s="44"/>
      <c r="K358" s="41"/>
      <c r="L358" s="53"/>
      <c r="M358" s="41"/>
      <c r="N358" s="53"/>
      <c r="O358" s="44"/>
      <c r="P358" s="44"/>
      <c r="Q358" s="44"/>
      <c r="R358" s="44"/>
      <c r="S358" s="44"/>
      <c r="T358" s="44"/>
      <c r="U358" s="44"/>
      <c r="V358" s="44"/>
      <c r="W358" s="44"/>
      <c r="X358" s="44"/>
      <c r="Y358" s="44"/>
      <c r="Z358" s="44"/>
      <c r="AA358" s="44"/>
      <c r="AB358" s="44"/>
      <c r="AC358" s="44"/>
      <c r="AD358" s="44"/>
      <c r="AE358" s="44"/>
      <c r="AF358" s="44"/>
      <c r="AG358" s="44"/>
      <c r="AH358" s="42"/>
      <c r="AI358" s="42"/>
    </row>
    <row r="359" spans="1:35" ht="12.75" customHeight="1" x14ac:dyDescent="0.2">
      <c r="A359" s="42"/>
      <c r="B359" s="42"/>
      <c r="C359" s="42"/>
      <c r="D359" s="42"/>
      <c r="E359" s="42"/>
      <c r="F359" s="42"/>
      <c r="G359" s="44"/>
      <c r="H359" s="44"/>
      <c r="I359" s="41"/>
      <c r="J359" s="44"/>
      <c r="K359" s="41"/>
      <c r="L359" s="53"/>
      <c r="M359" s="41"/>
      <c r="N359" s="53"/>
      <c r="O359" s="44"/>
      <c r="P359" s="44"/>
      <c r="Q359" s="44"/>
      <c r="R359" s="44"/>
      <c r="S359" s="44"/>
      <c r="T359" s="44"/>
      <c r="U359" s="44"/>
      <c r="V359" s="44"/>
      <c r="W359" s="44"/>
      <c r="X359" s="44"/>
      <c r="Y359" s="44"/>
      <c r="Z359" s="44"/>
      <c r="AA359" s="44"/>
      <c r="AB359" s="44"/>
      <c r="AC359" s="44"/>
      <c r="AD359" s="44"/>
      <c r="AE359" s="44"/>
      <c r="AF359" s="44"/>
      <c r="AG359" s="44"/>
      <c r="AH359" s="42"/>
      <c r="AI359" s="42"/>
    </row>
    <row r="360" spans="1:35" ht="12.75" customHeight="1" x14ac:dyDescent="0.2">
      <c r="A360" s="42"/>
      <c r="B360" s="42"/>
      <c r="C360" s="42"/>
      <c r="D360" s="42"/>
      <c r="E360" s="42"/>
      <c r="F360" s="42"/>
      <c r="G360" s="44"/>
      <c r="H360" s="44"/>
      <c r="I360" s="41"/>
      <c r="J360" s="44"/>
      <c r="K360" s="41"/>
      <c r="L360" s="53"/>
      <c r="M360" s="41"/>
      <c r="N360" s="53"/>
      <c r="O360" s="44"/>
      <c r="P360" s="44"/>
      <c r="Q360" s="44"/>
      <c r="R360" s="44"/>
      <c r="S360" s="44"/>
      <c r="T360" s="44"/>
      <c r="U360" s="44"/>
      <c r="V360" s="44"/>
      <c r="W360" s="44"/>
      <c r="X360" s="44"/>
      <c r="Y360" s="44"/>
      <c r="Z360" s="44"/>
      <c r="AA360" s="44"/>
      <c r="AB360" s="44"/>
      <c r="AC360" s="44"/>
      <c r="AD360" s="44"/>
      <c r="AE360" s="44"/>
      <c r="AF360" s="44"/>
      <c r="AG360" s="44"/>
      <c r="AH360" s="42"/>
      <c r="AI360" s="42"/>
    </row>
    <row r="361" spans="1:35" ht="12.75" customHeight="1" x14ac:dyDescent="0.2">
      <c r="A361" s="42"/>
      <c r="B361" s="42"/>
      <c r="C361" s="42"/>
      <c r="D361" s="42"/>
      <c r="E361" s="42"/>
      <c r="F361" s="42"/>
      <c r="G361" s="44"/>
      <c r="H361" s="44"/>
      <c r="I361" s="41"/>
      <c r="J361" s="44"/>
      <c r="K361" s="41"/>
      <c r="L361" s="53"/>
      <c r="M361" s="41"/>
      <c r="N361" s="53"/>
      <c r="O361" s="44"/>
      <c r="P361" s="44"/>
      <c r="Q361" s="44"/>
      <c r="R361" s="44"/>
      <c r="S361" s="44"/>
      <c r="T361" s="44"/>
      <c r="U361" s="44"/>
      <c r="V361" s="44"/>
      <c r="W361" s="44"/>
      <c r="X361" s="44"/>
      <c r="Y361" s="44"/>
      <c r="Z361" s="44"/>
      <c r="AA361" s="44"/>
      <c r="AB361" s="44"/>
      <c r="AC361" s="44"/>
      <c r="AD361" s="44"/>
      <c r="AE361" s="44"/>
      <c r="AF361" s="44"/>
      <c r="AG361" s="44"/>
      <c r="AH361" s="42"/>
      <c r="AI361" s="42"/>
    </row>
    <row r="362" spans="1:35" ht="12.75" customHeight="1" x14ac:dyDescent="0.2">
      <c r="A362" s="42"/>
      <c r="B362" s="42"/>
      <c r="C362" s="42"/>
      <c r="D362" s="42"/>
      <c r="E362" s="42"/>
      <c r="F362" s="42"/>
      <c r="G362" s="44"/>
      <c r="H362" s="44"/>
      <c r="I362" s="41"/>
      <c r="J362" s="44"/>
      <c r="K362" s="41"/>
      <c r="L362" s="53"/>
      <c r="M362" s="41"/>
      <c r="N362" s="53"/>
      <c r="O362" s="44"/>
      <c r="P362" s="44"/>
      <c r="Q362" s="44"/>
      <c r="R362" s="44"/>
      <c r="S362" s="44"/>
      <c r="T362" s="44"/>
      <c r="U362" s="44"/>
      <c r="V362" s="44"/>
      <c r="W362" s="44"/>
      <c r="X362" s="44"/>
      <c r="Y362" s="44"/>
      <c r="Z362" s="44"/>
      <c r="AA362" s="44"/>
      <c r="AB362" s="44"/>
      <c r="AC362" s="44"/>
      <c r="AD362" s="44"/>
      <c r="AE362" s="44"/>
      <c r="AF362" s="44"/>
      <c r="AG362" s="44"/>
      <c r="AH362" s="42"/>
      <c r="AI362" s="42"/>
    </row>
    <row r="363" spans="1:35" ht="12.75" customHeight="1" x14ac:dyDescent="0.2">
      <c r="A363" s="42"/>
      <c r="B363" s="42"/>
      <c r="C363" s="42"/>
      <c r="D363" s="42"/>
      <c r="E363" s="42"/>
      <c r="F363" s="42"/>
      <c r="G363" s="44"/>
      <c r="H363" s="44"/>
      <c r="I363" s="41"/>
      <c r="J363" s="44"/>
      <c r="K363" s="41"/>
      <c r="L363" s="53"/>
      <c r="M363" s="41"/>
      <c r="N363" s="53"/>
      <c r="O363" s="44"/>
      <c r="P363" s="44"/>
      <c r="Q363" s="44"/>
      <c r="R363" s="44"/>
      <c r="S363" s="44"/>
      <c r="T363" s="44"/>
      <c r="U363" s="44"/>
      <c r="V363" s="44"/>
      <c r="W363" s="44"/>
      <c r="X363" s="44"/>
      <c r="Y363" s="44"/>
      <c r="Z363" s="44"/>
      <c r="AA363" s="44"/>
      <c r="AB363" s="44"/>
      <c r="AC363" s="44"/>
      <c r="AD363" s="44"/>
      <c r="AE363" s="44"/>
      <c r="AF363" s="44"/>
      <c r="AG363" s="44"/>
      <c r="AH363" s="42"/>
      <c r="AI363" s="42"/>
    </row>
    <row r="364" spans="1:35" ht="12.75" customHeight="1" x14ac:dyDescent="0.2">
      <c r="A364" s="42"/>
      <c r="B364" s="42"/>
      <c r="C364" s="42"/>
      <c r="D364" s="42"/>
      <c r="E364" s="42"/>
      <c r="F364" s="42"/>
      <c r="G364" s="44"/>
      <c r="H364" s="44"/>
      <c r="I364" s="41"/>
      <c r="J364" s="44"/>
      <c r="K364" s="41"/>
      <c r="L364" s="53"/>
      <c r="M364" s="41"/>
      <c r="N364" s="53"/>
      <c r="O364" s="44"/>
      <c r="P364" s="44"/>
      <c r="Q364" s="44"/>
      <c r="R364" s="44"/>
      <c r="S364" s="44"/>
      <c r="T364" s="44"/>
      <c r="U364" s="44"/>
      <c r="V364" s="44"/>
      <c r="W364" s="44"/>
      <c r="X364" s="44"/>
      <c r="Y364" s="44"/>
      <c r="Z364" s="44"/>
      <c r="AA364" s="44"/>
      <c r="AB364" s="44"/>
      <c r="AC364" s="44"/>
      <c r="AD364" s="44"/>
      <c r="AE364" s="44"/>
      <c r="AF364" s="44"/>
      <c r="AG364" s="44"/>
      <c r="AH364" s="42"/>
      <c r="AI364" s="42"/>
    </row>
    <row r="365" spans="1:35" ht="12.75" customHeight="1" x14ac:dyDescent="0.2">
      <c r="A365" s="42"/>
      <c r="B365" s="42"/>
      <c r="C365" s="42"/>
      <c r="D365" s="42"/>
      <c r="E365" s="42"/>
      <c r="F365" s="42"/>
      <c r="G365" s="44"/>
      <c r="H365" s="44"/>
      <c r="I365" s="41"/>
      <c r="J365" s="44"/>
      <c r="K365" s="41"/>
      <c r="L365" s="53"/>
      <c r="M365" s="41"/>
      <c r="N365" s="53"/>
      <c r="O365" s="44"/>
      <c r="P365" s="44"/>
      <c r="Q365" s="44"/>
      <c r="R365" s="44"/>
      <c r="S365" s="44"/>
      <c r="T365" s="44"/>
      <c r="U365" s="44"/>
      <c r="V365" s="44"/>
      <c r="W365" s="44"/>
      <c r="X365" s="44"/>
      <c r="Y365" s="44"/>
      <c r="Z365" s="44"/>
      <c r="AA365" s="44"/>
      <c r="AB365" s="44"/>
      <c r="AC365" s="44"/>
      <c r="AD365" s="44"/>
      <c r="AE365" s="44"/>
      <c r="AF365" s="44"/>
      <c r="AG365" s="44"/>
      <c r="AH365" s="42"/>
      <c r="AI365" s="42"/>
    </row>
    <row r="366" spans="1:35" ht="12.75" customHeight="1" x14ac:dyDescent="0.2">
      <c r="A366" s="42"/>
      <c r="B366" s="42"/>
      <c r="C366" s="42"/>
      <c r="D366" s="42"/>
      <c r="E366" s="42"/>
      <c r="F366" s="42"/>
      <c r="G366" s="44"/>
      <c r="H366" s="44"/>
      <c r="I366" s="41"/>
      <c r="J366" s="44"/>
      <c r="K366" s="41"/>
      <c r="L366" s="53"/>
      <c r="M366" s="41"/>
      <c r="N366" s="53"/>
      <c r="O366" s="44"/>
      <c r="P366" s="44"/>
      <c r="Q366" s="44"/>
      <c r="R366" s="44"/>
      <c r="S366" s="44"/>
      <c r="T366" s="44"/>
      <c r="U366" s="44"/>
      <c r="V366" s="44"/>
      <c r="W366" s="44"/>
      <c r="X366" s="44"/>
      <c r="Y366" s="44"/>
      <c r="Z366" s="44"/>
      <c r="AA366" s="44"/>
      <c r="AB366" s="44"/>
      <c r="AC366" s="44"/>
      <c r="AD366" s="44"/>
      <c r="AE366" s="44"/>
      <c r="AF366" s="44"/>
      <c r="AG366" s="44"/>
      <c r="AH366" s="42"/>
      <c r="AI366" s="42"/>
    </row>
    <row r="367" spans="1:35" ht="12.75" customHeight="1" x14ac:dyDescent="0.2">
      <c r="A367" s="42"/>
      <c r="B367" s="42"/>
      <c r="C367" s="42"/>
      <c r="D367" s="42"/>
      <c r="E367" s="42"/>
      <c r="F367" s="42"/>
      <c r="G367" s="44"/>
      <c r="H367" s="44"/>
      <c r="I367" s="41"/>
      <c r="J367" s="44"/>
      <c r="K367" s="41"/>
      <c r="L367" s="53"/>
      <c r="M367" s="41"/>
      <c r="N367" s="53"/>
      <c r="O367" s="44"/>
      <c r="P367" s="44"/>
      <c r="Q367" s="44"/>
      <c r="R367" s="44"/>
      <c r="S367" s="44"/>
      <c r="T367" s="44"/>
      <c r="U367" s="44"/>
      <c r="V367" s="44"/>
      <c r="W367" s="44"/>
      <c r="X367" s="44"/>
      <c r="Y367" s="44"/>
      <c r="Z367" s="44"/>
      <c r="AA367" s="44"/>
      <c r="AB367" s="44"/>
      <c r="AC367" s="44"/>
      <c r="AD367" s="44"/>
      <c r="AE367" s="44"/>
      <c r="AF367" s="44"/>
      <c r="AG367" s="44"/>
      <c r="AH367" s="42"/>
      <c r="AI367" s="42"/>
    </row>
    <row r="368" spans="1:35" ht="12.75" customHeight="1" x14ac:dyDescent="0.2">
      <c r="A368" s="42"/>
      <c r="B368" s="42"/>
      <c r="C368" s="42"/>
      <c r="D368" s="42"/>
      <c r="E368" s="42"/>
      <c r="F368" s="42"/>
      <c r="G368" s="44"/>
      <c r="H368" s="44"/>
      <c r="I368" s="41"/>
      <c r="J368" s="44"/>
      <c r="K368" s="41"/>
      <c r="L368" s="53"/>
      <c r="M368" s="41"/>
      <c r="N368" s="53"/>
      <c r="O368" s="44"/>
      <c r="P368" s="44"/>
      <c r="Q368" s="44"/>
      <c r="R368" s="44"/>
      <c r="S368" s="44"/>
      <c r="T368" s="44"/>
      <c r="U368" s="44"/>
      <c r="V368" s="44"/>
      <c r="W368" s="44"/>
      <c r="X368" s="44"/>
      <c r="Y368" s="44"/>
      <c r="Z368" s="44"/>
      <c r="AA368" s="44"/>
      <c r="AB368" s="44"/>
      <c r="AC368" s="44"/>
      <c r="AD368" s="44"/>
      <c r="AE368" s="44"/>
      <c r="AF368" s="44"/>
      <c r="AG368" s="44"/>
      <c r="AH368" s="42"/>
      <c r="AI368" s="42"/>
    </row>
    <row r="369" spans="1:35" ht="12.75" customHeight="1" x14ac:dyDescent="0.2">
      <c r="A369" s="42"/>
      <c r="B369" s="42"/>
      <c r="C369" s="42"/>
      <c r="D369" s="42"/>
      <c r="E369" s="42"/>
      <c r="F369" s="42"/>
      <c r="G369" s="44"/>
      <c r="H369" s="44"/>
      <c r="I369" s="41"/>
      <c r="J369" s="44"/>
      <c r="K369" s="41"/>
      <c r="L369" s="53"/>
      <c r="M369" s="41"/>
      <c r="N369" s="53"/>
      <c r="O369" s="44"/>
      <c r="P369" s="44"/>
      <c r="Q369" s="44"/>
      <c r="R369" s="44"/>
      <c r="S369" s="44"/>
      <c r="T369" s="44"/>
      <c r="U369" s="44"/>
      <c r="V369" s="44"/>
      <c r="W369" s="44"/>
      <c r="X369" s="44"/>
      <c r="Y369" s="44"/>
      <c r="Z369" s="44"/>
      <c r="AA369" s="44"/>
      <c r="AB369" s="44"/>
      <c r="AC369" s="44"/>
      <c r="AD369" s="44"/>
      <c r="AE369" s="44"/>
      <c r="AF369" s="44"/>
      <c r="AG369" s="44"/>
      <c r="AH369" s="42"/>
      <c r="AI369" s="42"/>
    </row>
    <row r="370" spans="1:35" ht="12.75" customHeight="1" x14ac:dyDescent="0.2">
      <c r="A370" s="42"/>
      <c r="B370" s="42"/>
      <c r="C370" s="42"/>
      <c r="D370" s="42"/>
      <c r="E370" s="42"/>
      <c r="F370" s="42"/>
      <c r="G370" s="44"/>
      <c r="H370" s="44"/>
      <c r="I370" s="41"/>
      <c r="J370" s="44"/>
      <c r="K370" s="41"/>
      <c r="L370" s="53"/>
      <c r="M370" s="41"/>
      <c r="N370" s="53"/>
      <c r="O370" s="44"/>
      <c r="P370" s="44"/>
      <c r="Q370" s="44"/>
      <c r="R370" s="44"/>
      <c r="S370" s="44"/>
      <c r="T370" s="44"/>
      <c r="U370" s="44"/>
      <c r="V370" s="44"/>
      <c r="W370" s="44"/>
      <c r="X370" s="44"/>
      <c r="Y370" s="44"/>
      <c r="Z370" s="44"/>
      <c r="AA370" s="44"/>
      <c r="AB370" s="44"/>
      <c r="AC370" s="44"/>
      <c r="AD370" s="44"/>
      <c r="AE370" s="44"/>
      <c r="AF370" s="44"/>
      <c r="AG370" s="44"/>
      <c r="AH370" s="42"/>
      <c r="AI370" s="42"/>
    </row>
    <row r="371" spans="1:35" ht="12.75" customHeight="1" x14ac:dyDescent="0.2">
      <c r="A371" s="42"/>
      <c r="B371" s="42"/>
      <c r="C371" s="42"/>
      <c r="D371" s="42"/>
      <c r="E371" s="42"/>
      <c r="F371" s="42"/>
      <c r="G371" s="44"/>
      <c r="H371" s="44"/>
      <c r="I371" s="41"/>
      <c r="J371" s="44"/>
      <c r="K371" s="41"/>
      <c r="L371" s="53"/>
      <c r="M371" s="41"/>
      <c r="N371" s="53"/>
      <c r="O371" s="44"/>
      <c r="P371" s="44"/>
      <c r="Q371" s="44"/>
      <c r="R371" s="44"/>
      <c r="S371" s="44"/>
      <c r="T371" s="44"/>
      <c r="U371" s="44"/>
      <c r="V371" s="44"/>
      <c r="W371" s="44"/>
      <c r="X371" s="44"/>
      <c r="Y371" s="44"/>
      <c r="Z371" s="44"/>
      <c r="AA371" s="44"/>
      <c r="AB371" s="44"/>
      <c r="AC371" s="44"/>
      <c r="AD371" s="44"/>
      <c r="AE371" s="44"/>
      <c r="AF371" s="44"/>
      <c r="AG371" s="44"/>
      <c r="AH371" s="42"/>
      <c r="AI371" s="42"/>
    </row>
    <row r="372" spans="1:35" ht="12.75" customHeight="1" x14ac:dyDescent="0.2">
      <c r="A372" s="42"/>
      <c r="B372" s="42"/>
      <c r="C372" s="42"/>
      <c r="D372" s="42"/>
      <c r="E372" s="42"/>
      <c r="F372" s="42"/>
      <c r="G372" s="44"/>
      <c r="H372" s="44"/>
      <c r="I372" s="41"/>
      <c r="J372" s="44"/>
      <c r="K372" s="41"/>
      <c r="L372" s="53"/>
      <c r="M372" s="41"/>
      <c r="N372" s="53"/>
      <c r="O372" s="44"/>
      <c r="P372" s="44"/>
      <c r="Q372" s="44"/>
      <c r="R372" s="44"/>
      <c r="S372" s="44"/>
      <c r="T372" s="44"/>
      <c r="U372" s="44"/>
      <c r="V372" s="44"/>
      <c r="W372" s="44"/>
      <c r="X372" s="44"/>
      <c r="Y372" s="44"/>
      <c r="Z372" s="44"/>
      <c r="AA372" s="44"/>
      <c r="AB372" s="44"/>
      <c r="AC372" s="44"/>
      <c r="AD372" s="44"/>
      <c r="AE372" s="44"/>
      <c r="AF372" s="44"/>
      <c r="AG372" s="44"/>
      <c r="AH372" s="42"/>
      <c r="AI372" s="42"/>
    </row>
    <row r="373" spans="1:35" ht="12.75" customHeight="1" x14ac:dyDescent="0.2">
      <c r="A373" s="42"/>
      <c r="B373" s="42"/>
      <c r="C373" s="42"/>
      <c r="D373" s="42"/>
      <c r="E373" s="42"/>
      <c r="F373" s="42"/>
      <c r="G373" s="44"/>
      <c r="H373" s="44"/>
      <c r="I373" s="41"/>
      <c r="J373" s="44"/>
      <c r="K373" s="41"/>
      <c r="L373" s="53"/>
      <c r="M373" s="41"/>
      <c r="N373" s="53"/>
      <c r="O373" s="44"/>
      <c r="P373" s="44"/>
      <c r="Q373" s="44"/>
      <c r="R373" s="44"/>
      <c r="S373" s="44"/>
      <c r="T373" s="44"/>
      <c r="U373" s="44"/>
      <c r="V373" s="44"/>
      <c r="W373" s="44"/>
      <c r="X373" s="44"/>
      <c r="Y373" s="44"/>
      <c r="Z373" s="44"/>
      <c r="AA373" s="44"/>
      <c r="AB373" s="44"/>
      <c r="AC373" s="44"/>
      <c r="AD373" s="44"/>
      <c r="AE373" s="44"/>
      <c r="AF373" s="44"/>
      <c r="AG373" s="44"/>
      <c r="AH373" s="42"/>
      <c r="AI373" s="42"/>
    </row>
    <row r="374" spans="1:35" ht="12.75" customHeight="1" x14ac:dyDescent="0.2">
      <c r="A374" s="42"/>
      <c r="B374" s="42"/>
      <c r="C374" s="42"/>
      <c r="D374" s="42"/>
      <c r="E374" s="42"/>
      <c r="F374" s="42"/>
      <c r="G374" s="44"/>
      <c r="H374" s="44"/>
      <c r="I374" s="41"/>
      <c r="J374" s="44"/>
      <c r="K374" s="41"/>
      <c r="L374" s="53"/>
      <c r="M374" s="41"/>
      <c r="N374" s="53"/>
      <c r="O374" s="44"/>
      <c r="P374" s="44"/>
      <c r="Q374" s="44"/>
      <c r="R374" s="44"/>
      <c r="S374" s="44"/>
      <c r="T374" s="44"/>
      <c r="U374" s="44"/>
      <c r="V374" s="44"/>
      <c r="W374" s="44"/>
      <c r="X374" s="44"/>
      <c r="Y374" s="44"/>
      <c r="Z374" s="44"/>
      <c r="AA374" s="44"/>
      <c r="AB374" s="44"/>
      <c r="AC374" s="44"/>
      <c r="AD374" s="44"/>
      <c r="AE374" s="44"/>
      <c r="AF374" s="44"/>
      <c r="AG374" s="44"/>
      <c r="AH374" s="42"/>
      <c r="AI374" s="42"/>
    </row>
    <row r="375" spans="1:35" ht="12.75" customHeight="1" x14ac:dyDescent="0.2">
      <c r="A375" s="42"/>
      <c r="B375" s="42"/>
      <c r="C375" s="42"/>
      <c r="D375" s="42"/>
      <c r="E375" s="42"/>
      <c r="F375" s="42"/>
      <c r="G375" s="44"/>
      <c r="H375" s="44"/>
      <c r="I375" s="41"/>
      <c r="J375" s="44"/>
      <c r="K375" s="41"/>
      <c r="L375" s="53"/>
      <c r="M375" s="41"/>
      <c r="N375" s="53"/>
      <c r="O375" s="44"/>
      <c r="P375" s="44"/>
      <c r="Q375" s="44"/>
      <c r="R375" s="44"/>
      <c r="S375" s="44"/>
      <c r="T375" s="44"/>
      <c r="U375" s="44"/>
      <c r="V375" s="44"/>
      <c r="W375" s="44"/>
      <c r="X375" s="44"/>
      <c r="Y375" s="44"/>
      <c r="Z375" s="44"/>
      <c r="AA375" s="44"/>
      <c r="AB375" s="44"/>
      <c r="AC375" s="44"/>
      <c r="AD375" s="44"/>
      <c r="AE375" s="44"/>
      <c r="AF375" s="44"/>
      <c r="AG375" s="44"/>
      <c r="AH375" s="42"/>
      <c r="AI375" s="42"/>
    </row>
    <row r="376" spans="1:35" ht="12.75" customHeight="1" x14ac:dyDescent="0.2">
      <c r="A376" s="42"/>
      <c r="B376" s="42"/>
      <c r="C376" s="42"/>
      <c r="D376" s="42"/>
      <c r="E376" s="42"/>
      <c r="F376" s="42"/>
      <c r="G376" s="44"/>
      <c r="H376" s="44"/>
      <c r="I376" s="41"/>
      <c r="J376" s="44"/>
      <c r="K376" s="41"/>
      <c r="L376" s="53"/>
      <c r="M376" s="41"/>
      <c r="N376" s="53"/>
      <c r="O376" s="44"/>
      <c r="P376" s="44"/>
      <c r="Q376" s="44"/>
      <c r="R376" s="44"/>
      <c r="S376" s="44"/>
      <c r="T376" s="44"/>
      <c r="U376" s="44"/>
      <c r="V376" s="44"/>
      <c r="W376" s="44"/>
      <c r="X376" s="44"/>
      <c r="Y376" s="44"/>
      <c r="Z376" s="44"/>
      <c r="AA376" s="44"/>
      <c r="AB376" s="44"/>
      <c r="AC376" s="44"/>
      <c r="AD376" s="44"/>
      <c r="AE376" s="44"/>
      <c r="AF376" s="44"/>
      <c r="AG376" s="44"/>
      <c r="AH376" s="42"/>
      <c r="AI376" s="42"/>
    </row>
    <row r="377" spans="1:35" ht="12.75" customHeight="1" x14ac:dyDescent="0.2">
      <c r="A377" s="42"/>
      <c r="B377" s="42"/>
      <c r="C377" s="42"/>
      <c r="D377" s="42"/>
      <c r="E377" s="42"/>
      <c r="F377" s="42"/>
      <c r="G377" s="44"/>
      <c r="H377" s="44"/>
      <c r="I377" s="41"/>
      <c r="J377" s="44"/>
      <c r="K377" s="41"/>
      <c r="L377" s="53"/>
      <c r="M377" s="41"/>
      <c r="N377" s="53"/>
      <c r="O377" s="44"/>
      <c r="P377" s="44"/>
      <c r="Q377" s="44"/>
      <c r="R377" s="44"/>
      <c r="S377" s="44"/>
      <c r="T377" s="44"/>
      <c r="U377" s="44"/>
      <c r="V377" s="44"/>
      <c r="W377" s="44"/>
      <c r="X377" s="44"/>
      <c r="Y377" s="44"/>
      <c r="Z377" s="44"/>
      <c r="AA377" s="44"/>
      <c r="AB377" s="44"/>
      <c r="AC377" s="44"/>
      <c r="AD377" s="44"/>
      <c r="AE377" s="44"/>
      <c r="AF377" s="44"/>
      <c r="AG377" s="44"/>
      <c r="AH377" s="42"/>
      <c r="AI377" s="42"/>
    </row>
    <row r="378" spans="1:35" ht="12.75" customHeight="1" x14ac:dyDescent="0.2">
      <c r="A378" s="42"/>
      <c r="B378" s="42"/>
      <c r="C378" s="42"/>
      <c r="D378" s="42"/>
      <c r="E378" s="42"/>
      <c r="F378" s="42"/>
      <c r="G378" s="44"/>
      <c r="H378" s="44"/>
      <c r="I378" s="41"/>
      <c r="J378" s="44"/>
      <c r="K378" s="41"/>
      <c r="L378" s="53"/>
      <c r="M378" s="41"/>
      <c r="N378" s="53"/>
      <c r="O378" s="44"/>
      <c r="P378" s="44"/>
      <c r="Q378" s="44"/>
      <c r="R378" s="44"/>
      <c r="S378" s="44"/>
      <c r="T378" s="44"/>
      <c r="U378" s="44"/>
      <c r="V378" s="44"/>
      <c r="W378" s="44"/>
      <c r="X378" s="44"/>
      <c r="Y378" s="44"/>
      <c r="Z378" s="44"/>
      <c r="AA378" s="44"/>
      <c r="AB378" s="44"/>
      <c r="AC378" s="44"/>
      <c r="AD378" s="44"/>
      <c r="AE378" s="44"/>
      <c r="AF378" s="44"/>
      <c r="AG378" s="44"/>
      <c r="AH378" s="42"/>
      <c r="AI378" s="42"/>
    </row>
    <row r="379" spans="1:35" ht="12.75" customHeight="1" x14ac:dyDescent="0.2">
      <c r="A379" s="42"/>
      <c r="B379" s="42"/>
      <c r="C379" s="42"/>
      <c r="D379" s="42"/>
      <c r="E379" s="42"/>
      <c r="F379" s="42"/>
      <c r="G379" s="44"/>
      <c r="H379" s="44"/>
      <c r="I379" s="41"/>
      <c r="J379" s="44"/>
      <c r="K379" s="41"/>
      <c r="L379" s="53"/>
      <c r="M379" s="41"/>
      <c r="N379" s="53"/>
      <c r="O379" s="44"/>
      <c r="P379" s="44"/>
      <c r="Q379" s="44"/>
      <c r="R379" s="44"/>
      <c r="S379" s="44"/>
      <c r="T379" s="44"/>
      <c r="U379" s="44"/>
      <c r="V379" s="44"/>
      <c r="W379" s="44"/>
      <c r="X379" s="44"/>
      <c r="Y379" s="44"/>
      <c r="Z379" s="44"/>
      <c r="AA379" s="44"/>
      <c r="AB379" s="44"/>
      <c r="AC379" s="44"/>
      <c r="AD379" s="44"/>
      <c r="AE379" s="44"/>
      <c r="AF379" s="44"/>
      <c r="AG379" s="44"/>
      <c r="AH379" s="42"/>
      <c r="AI379" s="42"/>
    </row>
    <row r="380" spans="1:35" ht="12.75" customHeight="1" x14ac:dyDescent="0.2">
      <c r="A380" s="42"/>
      <c r="B380" s="42"/>
      <c r="C380" s="42"/>
      <c r="D380" s="42"/>
      <c r="E380" s="42"/>
      <c r="F380" s="42"/>
      <c r="G380" s="44"/>
      <c r="H380" s="44"/>
      <c r="I380" s="41"/>
      <c r="J380" s="44"/>
      <c r="K380" s="41"/>
      <c r="L380" s="53"/>
      <c r="M380" s="41"/>
      <c r="N380" s="53"/>
      <c r="O380" s="44"/>
      <c r="P380" s="44"/>
      <c r="Q380" s="44"/>
      <c r="R380" s="44"/>
      <c r="S380" s="44"/>
      <c r="T380" s="44"/>
      <c r="U380" s="44"/>
      <c r="V380" s="44"/>
      <c r="W380" s="44"/>
      <c r="X380" s="44"/>
      <c r="Y380" s="44"/>
      <c r="Z380" s="44"/>
      <c r="AA380" s="44"/>
      <c r="AB380" s="44"/>
      <c r="AC380" s="44"/>
      <c r="AD380" s="44"/>
      <c r="AE380" s="44"/>
      <c r="AF380" s="44"/>
      <c r="AG380" s="44"/>
      <c r="AH380" s="42"/>
      <c r="AI380" s="42"/>
    </row>
    <row r="381" spans="1:35" ht="12.75" customHeight="1" x14ac:dyDescent="0.2">
      <c r="A381" s="42"/>
      <c r="B381" s="42"/>
      <c r="C381" s="42"/>
      <c r="D381" s="42"/>
      <c r="E381" s="42"/>
      <c r="F381" s="42"/>
      <c r="G381" s="44"/>
      <c r="H381" s="44"/>
      <c r="I381" s="41"/>
      <c r="J381" s="44"/>
      <c r="K381" s="41"/>
      <c r="L381" s="53"/>
      <c r="M381" s="41"/>
      <c r="N381" s="53"/>
      <c r="O381" s="44"/>
      <c r="P381" s="44"/>
      <c r="Q381" s="44"/>
      <c r="R381" s="44"/>
      <c r="S381" s="44"/>
      <c r="T381" s="44"/>
      <c r="U381" s="44"/>
      <c r="V381" s="44"/>
      <c r="W381" s="44"/>
      <c r="X381" s="44"/>
      <c r="Y381" s="44"/>
      <c r="Z381" s="44"/>
      <c r="AA381" s="44"/>
      <c r="AB381" s="44"/>
      <c r="AC381" s="44"/>
      <c r="AD381" s="44"/>
      <c r="AE381" s="44"/>
      <c r="AF381" s="44"/>
      <c r="AG381" s="44"/>
      <c r="AH381" s="42"/>
      <c r="AI381" s="42"/>
    </row>
    <row r="382" spans="1:35" ht="12.75" customHeight="1" x14ac:dyDescent="0.2">
      <c r="A382" s="42"/>
      <c r="B382" s="42"/>
      <c r="C382" s="42"/>
      <c r="D382" s="42"/>
      <c r="E382" s="42"/>
      <c r="F382" s="42"/>
      <c r="G382" s="44"/>
      <c r="H382" s="44"/>
      <c r="I382" s="41"/>
      <c r="J382" s="44"/>
      <c r="K382" s="41"/>
      <c r="L382" s="53"/>
      <c r="M382" s="41"/>
      <c r="N382" s="53"/>
      <c r="O382" s="44"/>
      <c r="P382" s="44"/>
      <c r="Q382" s="44"/>
      <c r="R382" s="44"/>
      <c r="S382" s="44"/>
      <c r="T382" s="44"/>
      <c r="U382" s="44"/>
      <c r="V382" s="44"/>
      <c r="W382" s="44"/>
      <c r="X382" s="44"/>
      <c r="Y382" s="44"/>
      <c r="Z382" s="44"/>
      <c r="AA382" s="44"/>
      <c r="AB382" s="44"/>
      <c r="AC382" s="44"/>
      <c r="AD382" s="44"/>
      <c r="AE382" s="44"/>
      <c r="AF382" s="44"/>
      <c r="AG382" s="44"/>
      <c r="AH382" s="42"/>
      <c r="AI382" s="42"/>
    </row>
    <row r="383" spans="1:35" ht="12.75" customHeight="1" x14ac:dyDescent="0.2">
      <c r="A383" s="42"/>
      <c r="B383" s="42"/>
      <c r="C383" s="42"/>
      <c r="D383" s="42"/>
      <c r="E383" s="42"/>
      <c r="F383" s="42"/>
      <c r="G383" s="44"/>
      <c r="H383" s="44"/>
      <c r="I383" s="41"/>
      <c r="J383" s="44"/>
      <c r="K383" s="41"/>
      <c r="L383" s="53"/>
      <c r="M383" s="41"/>
      <c r="N383" s="53"/>
      <c r="O383" s="44"/>
      <c r="P383" s="44"/>
      <c r="Q383" s="44"/>
      <c r="R383" s="44"/>
      <c r="S383" s="44"/>
      <c r="T383" s="44"/>
      <c r="U383" s="44"/>
      <c r="V383" s="44"/>
      <c r="W383" s="44"/>
      <c r="X383" s="44"/>
      <c r="Y383" s="44"/>
      <c r="Z383" s="44"/>
      <c r="AA383" s="44"/>
      <c r="AB383" s="44"/>
      <c r="AC383" s="44"/>
      <c r="AD383" s="44"/>
      <c r="AE383" s="44"/>
      <c r="AF383" s="44"/>
      <c r="AG383" s="44"/>
      <c r="AH383" s="42"/>
      <c r="AI383" s="42"/>
    </row>
    <row r="384" spans="1:35" ht="12.75" customHeight="1" x14ac:dyDescent="0.2">
      <c r="A384" s="42"/>
      <c r="B384" s="42"/>
      <c r="C384" s="42"/>
      <c r="D384" s="42"/>
      <c r="E384" s="42"/>
      <c r="F384" s="42"/>
      <c r="G384" s="44"/>
      <c r="H384" s="44"/>
      <c r="I384" s="41"/>
      <c r="J384" s="44"/>
      <c r="K384" s="41"/>
      <c r="L384" s="53"/>
      <c r="M384" s="41"/>
      <c r="N384" s="53"/>
      <c r="O384" s="44"/>
      <c r="P384" s="44"/>
      <c r="Q384" s="44"/>
      <c r="R384" s="44"/>
      <c r="S384" s="44"/>
      <c r="T384" s="44"/>
      <c r="U384" s="44"/>
      <c r="V384" s="44"/>
      <c r="W384" s="44"/>
      <c r="X384" s="44"/>
      <c r="Y384" s="44"/>
      <c r="Z384" s="44"/>
      <c r="AA384" s="44"/>
      <c r="AB384" s="44"/>
      <c r="AC384" s="44"/>
      <c r="AD384" s="44"/>
      <c r="AE384" s="44"/>
      <c r="AF384" s="44"/>
      <c r="AG384" s="44"/>
      <c r="AH384" s="42"/>
      <c r="AI384" s="42"/>
    </row>
    <row r="385" spans="1:35" ht="12.75" customHeight="1" x14ac:dyDescent="0.2">
      <c r="A385" s="42"/>
      <c r="B385" s="42"/>
      <c r="C385" s="42"/>
      <c r="D385" s="42"/>
      <c r="E385" s="42"/>
      <c r="F385" s="42"/>
      <c r="G385" s="44"/>
      <c r="H385" s="44"/>
      <c r="I385" s="41"/>
      <c r="J385" s="44"/>
      <c r="K385" s="41"/>
      <c r="L385" s="53"/>
      <c r="M385" s="41"/>
      <c r="N385" s="53"/>
      <c r="O385" s="44"/>
      <c r="P385" s="44"/>
      <c r="Q385" s="44"/>
      <c r="R385" s="44"/>
      <c r="S385" s="44"/>
      <c r="T385" s="44"/>
      <c r="U385" s="44"/>
      <c r="V385" s="44"/>
      <c r="W385" s="44"/>
      <c r="X385" s="44"/>
      <c r="Y385" s="44"/>
      <c r="Z385" s="44"/>
      <c r="AA385" s="44"/>
      <c r="AB385" s="44"/>
      <c r="AC385" s="44"/>
      <c r="AD385" s="44"/>
      <c r="AE385" s="44"/>
      <c r="AF385" s="44"/>
      <c r="AG385" s="44"/>
      <c r="AH385" s="42"/>
      <c r="AI385" s="42"/>
    </row>
    <row r="386" spans="1:35" ht="12.75" customHeight="1" x14ac:dyDescent="0.2">
      <c r="A386" s="42"/>
      <c r="B386" s="42"/>
      <c r="C386" s="42"/>
      <c r="D386" s="42"/>
      <c r="E386" s="42"/>
      <c r="F386" s="42"/>
      <c r="G386" s="44"/>
      <c r="H386" s="44"/>
      <c r="I386" s="41"/>
      <c r="J386" s="44"/>
      <c r="K386" s="41"/>
      <c r="L386" s="53"/>
      <c r="M386" s="41"/>
      <c r="N386" s="53"/>
      <c r="O386" s="44"/>
      <c r="P386" s="44"/>
      <c r="Q386" s="44"/>
      <c r="R386" s="44"/>
      <c r="S386" s="44"/>
      <c r="T386" s="44"/>
      <c r="U386" s="44"/>
      <c r="V386" s="44"/>
      <c r="W386" s="44"/>
      <c r="X386" s="44"/>
      <c r="Y386" s="44"/>
      <c r="Z386" s="44"/>
      <c r="AA386" s="44"/>
      <c r="AB386" s="44"/>
      <c r="AC386" s="44"/>
      <c r="AD386" s="44"/>
      <c r="AE386" s="44"/>
      <c r="AF386" s="44"/>
      <c r="AG386" s="44"/>
      <c r="AH386" s="42"/>
      <c r="AI386" s="42"/>
    </row>
    <row r="387" spans="1:35" ht="12.75" customHeight="1" x14ac:dyDescent="0.2">
      <c r="A387" s="42"/>
      <c r="B387" s="42"/>
      <c r="C387" s="42"/>
      <c r="D387" s="42"/>
      <c r="E387" s="42"/>
      <c r="F387" s="42"/>
      <c r="G387" s="44"/>
      <c r="H387" s="44"/>
      <c r="I387" s="41"/>
      <c r="J387" s="44"/>
      <c r="K387" s="41"/>
      <c r="L387" s="53"/>
      <c r="M387" s="41"/>
      <c r="N387" s="53"/>
      <c r="O387" s="44"/>
      <c r="P387" s="44"/>
      <c r="Q387" s="44"/>
      <c r="R387" s="44"/>
      <c r="S387" s="44"/>
      <c r="T387" s="44"/>
      <c r="U387" s="44"/>
      <c r="V387" s="44"/>
      <c r="W387" s="44"/>
      <c r="X387" s="44"/>
      <c r="Y387" s="44"/>
      <c r="Z387" s="44"/>
      <c r="AA387" s="44"/>
      <c r="AB387" s="44"/>
      <c r="AC387" s="44"/>
      <c r="AD387" s="44"/>
      <c r="AE387" s="44"/>
      <c r="AF387" s="44"/>
      <c r="AG387" s="44"/>
      <c r="AH387" s="42"/>
      <c r="AI387" s="42"/>
    </row>
    <row r="388" spans="1:35" ht="12.75" customHeight="1" x14ac:dyDescent="0.2">
      <c r="A388" s="42"/>
      <c r="B388" s="42"/>
      <c r="C388" s="42"/>
      <c r="D388" s="42"/>
      <c r="E388" s="42"/>
      <c r="F388" s="42"/>
      <c r="G388" s="44"/>
      <c r="H388" s="44"/>
      <c r="I388" s="41"/>
      <c r="J388" s="44"/>
      <c r="K388" s="41"/>
      <c r="L388" s="53"/>
      <c r="M388" s="41"/>
      <c r="N388" s="53"/>
      <c r="O388" s="44"/>
      <c r="P388" s="44"/>
      <c r="Q388" s="44"/>
      <c r="R388" s="44"/>
      <c r="S388" s="44"/>
      <c r="T388" s="44"/>
      <c r="U388" s="44"/>
      <c r="V388" s="44"/>
      <c r="W388" s="44"/>
      <c r="X388" s="44"/>
      <c r="Y388" s="44"/>
      <c r="Z388" s="44"/>
      <c r="AA388" s="44"/>
      <c r="AB388" s="44"/>
      <c r="AC388" s="44"/>
      <c r="AD388" s="44"/>
      <c r="AE388" s="44"/>
      <c r="AF388" s="44"/>
      <c r="AG388" s="44"/>
      <c r="AH388" s="42"/>
      <c r="AI388" s="42"/>
    </row>
    <row r="389" spans="1:35" ht="12.75" customHeight="1" x14ac:dyDescent="0.2">
      <c r="A389" s="42"/>
      <c r="B389" s="42"/>
      <c r="C389" s="42"/>
      <c r="D389" s="42"/>
      <c r="E389" s="42"/>
      <c r="F389" s="42"/>
      <c r="G389" s="44"/>
      <c r="H389" s="44"/>
      <c r="I389" s="41"/>
      <c r="J389" s="44"/>
      <c r="K389" s="41"/>
      <c r="L389" s="53"/>
      <c r="M389" s="41"/>
      <c r="N389" s="53"/>
      <c r="O389" s="44"/>
      <c r="P389" s="44"/>
      <c r="Q389" s="44"/>
      <c r="R389" s="44"/>
      <c r="S389" s="44"/>
      <c r="T389" s="44"/>
      <c r="U389" s="44"/>
      <c r="V389" s="44"/>
      <c r="W389" s="44"/>
      <c r="X389" s="44"/>
      <c r="Y389" s="44"/>
      <c r="Z389" s="44"/>
      <c r="AA389" s="44"/>
      <c r="AB389" s="44"/>
      <c r="AC389" s="44"/>
      <c r="AD389" s="44"/>
      <c r="AE389" s="44"/>
      <c r="AF389" s="44"/>
      <c r="AG389" s="44"/>
      <c r="AH389" s="42"/>
      <c r="AI389" s="42"/>
    </row>
    <row r="390" spans="1:35" ht="12.75" customHeight="1" x14ac:dyDescent="0.2">
      <c r="A390" s="42"/>
      <c r="B390" s="42"/>
      <c r="C390" s="42"/>
      <c r="D390" s="42"/>
      <c r="E390" s="42"/>
      <c r="F390" s="42"/>
      <c r="G390" s="44"/>
      <c r="H390" s="44"/>
      <c r="I390" s="41"/>
      <c r="J390" s="44"/>
      <c r="K390" s="41"/>
      <c r="L390" s="53"/>
      <c r="M390" s="41"/>
      <c r="N390" s="53"/>
      <c r="O390" s="44"/>
      <c r="P390" s="44"/>
      <c r="Q390" s="44"/>
      <c r="R390" s="44"/>
      <c r="S390" s="44"/>
      <c r="T390" s="44"/>
      <c r="U390" s="44"/>
      <c r="V390" s="44"/>
      <c r="W390" s="44"/>
      <c r="X390" s="44"/>
      <c r="Y390" s="44"/>
      <c r="Z390" s="44"/>
      <c r="AA390" s="44"/>
      <c r="AB390" s="44"/>
      <c r="AC390" s="44"/>
      <c r="AD390" s="44"/>
      <c r="AE390" s="44"/>
      <c r="AF390" s="44"/>
      <c r="AG390" s="44"/>
      <c r="AH390" s="42"/>
      <c r="AI390" s="42"/>
    </row>
    <row r="391" spans="1:35" ht="12.75" customHeight="1" x14ac:dyDescent="0.2">
      <c r="A391" s="42"/>
      <c r="B391" s="42"/>
      <c r="C391" s="42"/>
      <c r="D391" s="42"/>
      <c r="E391" s="42"/>
      <c r="F391" s="42"/>
      <c r="G391" s="44"/>
      <c r="H391" s="44"/>
      <c r="I391" s="41"/>
      <c r="J391" s="44"/>
      <c r="K391" s="41"/>
      <c r="L391" s="53"/>
      <c r="M391" s="41"/>
      <c r="N391" s="53"/>
      <c r="O391" s="44"/>
      <c r="P391" s="44"/>
      <c r="Q391" s="44"/>
      <c r="R391" s="44"/>
      <c r="S391" s="44"/>
      <c r="T391" s="44"/>
      <c r="U391" s="44"/>
      <c r="V391" s="44"/>
      <c r="W391" s="44"/>
      <c r="X391" s="44"/>
      <c r="Y391" s="44"/>
      <c r="Z391" s="44"/>
      <c r="AA391" s="44"/>
      <c r="AB391" s="44"/>
      <c r="AC391" s="44"/>
      <c r="AD391" s="44"/>
      <c r="AE391" s="44"/>
      <c r="AF391" s="44"/>
      <c r="AG391" s="44"/>
      <c r="AH391" s="42"/>
      <c r="AI391" s="42"/>
    </row>
    <row r="392" spans="1:35" ht="12.75" customHeight="1" x14ac:dyDescent="0.2">
      <c r="A392" s="42"/>
      <c r="B392" s="42"/>
      <c r="C392" s="42"/>
      <c r="D392" s="42"/>
      <c r="E392" s="42"/>
      <c r="F392" s="42"/>
      <c r="G392" s="44"/>
      <c r="H392" s="44"/>
      <c r="I392" s="41"/>
      <c r="J392" s="44"/>
      <c r="K392" s="41"/>
      <c r="L392" s="53"/>
      <c r="M392" s="41"/>
      <c r="N392" s="53"/>
      <c r="O392" s="44"/>
      <c r="P392" s="44"/>
      <c r="Q392" s="44"/>
      <c r="R392" s="44"/>
      <c r="S392" s="44"/>
      <c r="T392" s="44"/>
      <c r="U392" s="44"/>
      <c r="V392" s="44"/>
      <c r="W392" s="44"/>
      <c r="X392" s="44"/>
      <c r="Y392" s="44"/>
      <c r="Z392" s="44"/>
      <c r="AA392" s="44"/>
      <c r="AB392" s="44"/>
      <c r="AC392" s="44"/>
      <c r="AD392" s="44"/>
      <c r="AE392" s="44"/>
      <c r="AF392" s="44"/>
      <c r="AG392" s="44"/>
      <c r="AH392" s="42"/>
      <c r="AI392" s="42"/>
    </row>
    <row r="393" spans="1:35" ht="12.75" customHeight="1" x14ac:dyDescent="0.2">
      <c r="A393" s="42"/>
      <c r="B393" s="42"/>
      <c r="C393" s="42"/>
      <c r="D393" s="42"/>
      <c r="E393" s="42"/>
      <c r="F393" s="42"/>
      <c r="G393" s="44"/>
      <c r="H393" s="44"/>
      <c r="I393" s="41"/>
      <c r="J393" s="44"/>
      <c r="K393" s="41"/>
      <c r="L393" s="53"/>
      <c r="M393" s="41"/>
      <c r="N393" s="53"/>
      <c r="O393" s="44"/>
      <c r="P393" s="44"/>
      <c r="Q393" s="44"/>
      <c r="R393" s="44"/>
      <c r="S393" s="44"/>
      <c r="T393" s="44"/>
      <c r="U393" s="44"/>
      <c r="V393" s="44"/>
      <c r="W393" s="44"/>
      <c r="X393" s="44"/>
      <c r="Y393" s="44"/>
      <c r="Z393" s="44"/>
      <c r="AA393" s="44"/>
      <c r="AB393" s="44"/>
      <c r="AC393" s="44"/>
      <c r="AD393" s="44"/>
      <c r="AE393" s="44"/>
      <c r="AF393" s="44"/>
      <c r="AG393" s="44"/>
      <c r="AH393" s="42"/>
      <c r="AI393" s="42"/>
    </row>
    <row r="394" spans="1:35" ht="12.75" customHeight="1" x14ac:dyDescent="0.2">
      <c r="A394" s="42"/>
      <c r="B394" s="42"/>
      <c r="C394" s="42"/>
      <c r="D394" s="42"/>
      <c r="E394" s="42"/>
      <c r="F394" s="42"/>
      <c r="G394" s="44"/>
      <c r="H394" s="44"/>
      <c r="I394" s="41"/>
      <c r="J394" s="44"/>
      <c r="K394" s="41"/>
      <c r="L394" s="53"/>
      <c r="M394" s="41"/>
      <c r="N394" s="53"/>
      <c r="O394" s="44"/>
      <c r="P394" s="44"/>
      <c r="Q394" s="44"/>
      <c r="R394" s="44"/>
      <c r="S394" s="44"/>
      <c r="T394" s="44"/>
      <c r="U394" s="44"/>
      <c r="V394" s="44"/>
      <c r="W394" s="44"/>
      <c r="X394" s="44"/>
      <c r="Y394" s="44"/>
      <c r="Z394" s="44"/>
      <c r="AA394" s="44"/>
      <c r="AB394" s="44"/>
      <c r="AC394" s="44"/>
      <c r="AD394" s="44"/>
      <c r="AE394" s="44"/>
      <c r="AF394" s="44"/>
      <c r="AG394" s="44"/>
      <c r="AH394" s="42"/>
      <c r="AI394" s="42"/>
    </row>
    <row r="395" spans="1:35" ht="12.75" customHeight="1" x14ac:dyDescent="0.2">
      <c r="A395" s="42"/>
      <c r="B395" s="42"/>
      <c r="C395" s="42"/>
      <c r="D395" s="42"/>
      <c r="E395" s="42"/>
      <c r="F395" s="42"/>
      <c r="G395" s="44"/>
      <c r="H395" s="44"/>
      <c r="I395" s="41"/>
      <c r="J395" s="44"/>
      <c r="K395" s="41"/>
      <c r="L395" s="53"/>
      <c r="M395" s="41"/>
      <c r="N395" s="53"/>
      <c r="O395" s="44"/>
      <c r="P395" s="44"/>
      <c r="Q395" s="44"/>
      <c r="R395" s="44"/>
      <c r="S395" s="44"/>
      <c r="T395" s="44"/>
      <c r="U395" s="44"/>
      <c r="V395" s="44"/>
      <c r="W395" s="44"/>
      <c r="X395" s="44"/>
      <c r="Y395" s="44"/>
      <c r="Z395" s="44"/>
      <c r="AA395" s="44"/>
      <c r="AB395" s="44"/>
      <c r="AC395" s="44"/>
      <c r="AD395" s="44"/>
      <c r="AE395" s="44"/>
      <c r="AF395" s="44"/>
      <c r="AG395" s="44"/>
      <c r="AH395" s="42"/>
      <c r="AI395" s="42"/>
    </row>
    <row r="396" spans="1:35" ht="12.75" customHeight="1" x14ac:dyDescent="0.2">
      <c r="A396" s="42"/>
      <c r="B396" s="42"/>
      <c r="C396" s="42"/>
      <c r="D396" s="42"/>
      <c r="E396" s="42"/>
      <c r="F396" s="42"/>
      <c r="G396" s="44"/>
      <c r="H396" s="44"/>
      <c r="I396" s="41"/>
      <c r="J396" s="44"/>
      <c r="K396" s="41"/>
      <c r="L396" s="53"/>
      <c r="M396" s="41"/>
      <c r="N396" s="53"/>
      <c r="O396" s="44"/>
      <c r="P396" s="44"/>
      <c r="Q396" s="44"/>
      <c r="R396" s="44"/>
      <c r="S396" s="44"/>
      <c r="T396" s="44"/>
      <c r="U396" s="44"/>
      <c r="V396" s="44"/>
      <c r="W396" s="44"/>
      <c r="X396" s="44"/>
      <c r="Y396" s="44"/>
      <c r="Z396" s="44"/>
      <c r="AA396" s="44"/>
      <c r="AB396" s="44"/>
      <c r="AC396" s="44"/>
      <c r="AD396" s="44"/>
      <c r="AE396" s="44"/>
      <c r="AF396" s="44"/>
      <c r="AG396" s="44"/>
      <c r="AH396" s="42"/>
      <c r="AI396" s="42"/>
    </row>
    <row r="397" spans="1:35" ht="12.75" customHeight="1" x14ac:dyDescent="0.2">
      <c r="A397" s="42"/>
      <c r="B397" s="42"/>
      <c r="C397" s="42"/>
      <c r="D397" s="42"/>
      <c r="E397" s="42"/>
      <c r="F397" s="42"/>
      <c r="G397" s="44"/>
      <c r="H397" s="44"/>
      <c r="I397" s="41"/>
      <c r="J397" s="44"/>
      <c r="K397" s="41"/>
      <c r="L397" s="53"/>
      <c r="M397" s="41"/>
      <c r="N397" s="53"/>
      <c r="O397" s="44"/>
      <c r="P397" s="44"/>
      <c r="Q397" s="44"/>
      <c r="R397" s="44"/>
      <c r="S397" s="44"/>
      <c r="T397" s="44"/>
      <c r="U397" s="44"/>
      <c r="V397" s="44"/>
      <c r="W397" s="44"/>
      <c r="X397" s="44"/>
      <c r="Y397" s="44"/>
      <c r="Z397" s="44"/>
      <c r="AA397" s="44"/>
      <c r="AB397" s="44"/>
      <c r="AC397" s="44"/>
      <c r="AD397" s="44"/>
      <c r="AE397" s="44"/>
      <c r="AF397" s="44"/>
      <c r="AG397" s="44"/>
      <c r="AH397" s="42"/>
      <c r="AI397" s="42"/>
    </row>
    <row r="398" spans="1:35" ht="12.75" customHeight="1" x14ac:dyDescent="0.2">
      <c r="A398" s="42"/>
      <c r="B398" s="42"/>
      <c r="C398" s="42"/>
      <c r="D398" s="42"/>
      <c r="E398" s="42"/>
      <c r="F398" s="42"/>
      <c r="G398" s="44"/>
      <c r="H398" s="44"/>
      <c r="I398" s="41"/>
      <c r="J398" s="44"/>
      <c r="K398" s="41"/>
      <c r="L398" s="53"/>
      <c r="M398" s="41"/>
      <c r="N398" s="53"/>
      <c r="O398" s="44"/>
      <c r="P398" s="44"/>
      <c r="Q398" s="44"/>
      <c r="R398" s="44"/>
      <c r="S398" s="44"/>
      <c r="T398" s="44"/>
      <c r="U398" s="44"/>
      <c r="V398" s="44"/>
      <c r="W398" s="44"/>
      <c r="X398" s="44"/>
      <c r="Y398" s="44"/>
      <c r="Z398" s="44"/>
      <c r="AA398" s="44"/>
      <c r="AB398" s="44"/>
      <c r="AC398" s="44"/>
      <c r="AD398" s="44"/>
      <c r="AE398" s="44"/>
      <c r="AF398" s="44"/>
      <c r="AG398" s="44"/>
      <c r="AH398" s="42"/>
      <c r="AI398" s="42"/>
    </row>
    <row r="399" spans="1:35" ht="12.75" customHeight="1" x14ac:dyDescent="0.2">
      <c r="A399" s="42"/>
      <c r="B399" s="42"/>
      <c r="C399" s="42"/>
      <c r="D399" s="42"/>
      <c r="E399" s="42"/>
      <c r="F399" s="42"/>
      <c r="G399" s="44"/>
      <c r="H399" s="44"/>
      <c r="I399" s="41"/>
      <c r="J399" s="44"/>
      <c r="K399" s="41"/>
      <c r="L399" s="53"/>
      <c r="M399" s="41"/>
      <c r="N399" s="53"/>
      <c r="O399" s="44"/>
      <c r="P399" s="44"/>
      <c r="Q399" s="44"/>
      <c r="R399" s="44"/>
      <c r="S399" s="44"/>
      <c r="T399" s="44"/>
      <c r="U399" s="44"/>
      <c r="V399" s="44"/>
      <c r="W399" s="44"/>
      <c r="X399" s="44"/>
      <c r="Y399" s="44"/>
      <c r="Z399" s="44"/>
      <c r="AA399" s="44"/>
      <c r="AB399" s="44"/>
      <c r="AC399" s="44"/>
      <c r="AD399" s="44"/>
      <c r="AE399" s="44"/>
      <c r="AF399" s="44"/>
      <c r="AG399" s="44"/>
      <c r="AH399" s="42"/>
      <c r="AI399" s="42"/>
    </row>
    <row r="400" spans="1:35" ht="12.75" customHeight="1" x14ac:dyDescent="0.2">
      <c r="A400" s="42"/>
      <c r="B400" s="42"/>
      <c r="C400" s="42"/>
      <c r="D400" s="42"/>
      <c r="E400" s="42"/>
      <c r="F400" s="42"/>
      <c r="G400" s="44"/>
      <c r="H400" s="44"/>
      <c r="I400" s="41"/>
      <c r="J400" s="44"/>
      <c r="K400" s="41"/>
      <c r="L400" s="53"/>
      <c r="M400" s="41"/>
      <c r="N400" s="53"/>
      <c r="O400" s="44"/>
      <c r="P400" s="44"/>
      <c r="Q400" s="44"/>
      <c r="R400" s="44"/>
      <c r="S400" s="44"/>
      <c r="T400" s="44"/>
      <c r="U400" s="44"/>
      <c r="V400" s="44"/>
      <c r="W400" s="44"/>
      <c r="X400" s="44"/>
      <c r="Y400" s="44"/>
      <c r="Z400" s="44"/>
      <c r="AA400" s="44"/>
      <c r="AB400" s="44"/>
      <c r="AC400" s="44"/>
      <c r="AD400" s="44"/>
      <c r="AE400" s="44"/>
      <c r="AF400" s="44"/>
      <c r="AG400" s="44"/>
      <c r="AH400" s="42"/>
      <c r="AI400" s="42"/>
    </row>
    <row r="401" spans="1:35" ht="12.75" customHeight="1" x14ac:dyDescent="0.2">
      <c r="A401" s="42"/>
      <c r="B401" s="42"/>
      <c r="C401" s="42"/>
      <c r="D401" s="42"/>
      <c r="E401" s="42"/>
      <c r="F401" s="42"/>
      <c r="G401" s="44"/>
      <c r="H401" s="44"/>
      <c r="I401" s="41"/>
      <c r="J401" s="44"/>
      <c r="K401" s="41"/>
      <c r="L401" s="53"/>
      <c r="M401" s="41"/>
      <c r="N401" s="53"/>
      <c r="O401" s="44"/>
      <c r="P401" s="44"/>
      <c r="Q401" s="44"/>
      <c r="R401" s="44"/>
      <c r="S401" s="44"/>
      <c r="T401" s="44"/>
      <c r="U401" s="44"/>
      <c r="V401" s="44"/>
      <c r="W401" s="44"/>
      <c r="X401" s="44"/>
      <c r="Y401" s="44"/>
      <c r="Z401" s="44"/>
      <c r="AA401" s="44"/>
      <c r="AB401" s="44"/>
      <c r="AC401" s="44"/>
      <c r="AD401" s="44"/>
      <c r="AE401" s="44"/>
      <c r="AF401" s="44"/>
      <c r="AG401" s="44"/>
      <c r="AH401" s="42"/>
      <c r="AI401" s="42"/>
    </row>
    <row r="402" spans="1:35" ht="12.75" customHeight="1" x14ac:dyDescent="0.2">
      <c r="A402" s="42"/>
      <c r="B402" s="42"/>
      <c r="C402" s="42"/>
      <c r="D402" s="42"/>
      <c r="E402" s="42"/>
      <c r="F402" s="42"/>
      <c r="G402" s="44"/>
      <c r="H402" s="44"/>
      <c r="I402" s="41"/>
      <c r="J402" s="44"/>
      <c r="K402" s="41"/>
      <c r="L402" s="53"/>
      <c r="M402" s="41"/>
      <c r="N402" s="53"/>
      <c r="O402" s="44"/>
      <c r="P402" s="44"/>
      <c r="Q402" s="44"/>
      <c r="R402" s="44"/>
      <c r="S402" s="44"/>
      <c r="T402" s="44"/>
      <c r="U402" s="44"/>
      <c r="V402" s="44"/>
      <c r="W402" s="44"/>
      <c r="X402" s="44"/>
      <c r="Y402" s="44"/>
      <c r="Z402" s="44"/>
      <c r="AA402" s="44"/>
      <c r="AB402" s="44"/>
      <c r="AC402" s="44"/>
      <c r="AD402" s="44"/>
      <c r="AE402" s="44"/>
      <c r="AF402" s="44"/>
      <c r="AG402" s="44"/>
      <c r="AH402" s="42"/>
      <c r="AI402" s="42"/>
    </row>
    <row r="403" spans="1:35" ht="12.75" customHeight="1" x14ac:dyDescent="0.2">
      <c r="A403" s="42"/>
      <c r="B403" s="42"/>
      <c r="C403" s="42"/>
      <c r="D403" s="42"/>
      <c r="E403" s="42"/>
      <c r="F403" s="42"/>
      <c r="G403" s="44"/>
      <c r="H403" s="44"/>
      <c r="I403" s="41"/>
      <c r="J403" s="44"/>
      <c r="K403" s="41"/>
      <c r="L403" s="53"/>
      <c r="M403" s="41"/>
      <c r="N403" s="53"/>
      <c r="O403" s="44"/>
      <c r="P403" s="44"/>
      <c r="Q403" s="44"/>
      <c r="R403" s="44"/>
      <c r="S403" s="44"/>
      <c r="T403" s="44"/>
      <c r="U403" s="44"/>
      <c r="V403" s="44"/>
      <c r="W403" s="44"/>
      <c r="X403" s="44"/>
      <c r="Y403" s="44"/>
      <c r="Z403" s="44"/>
      <c r="AA403" s="44"/>
      <c r="AB403" s="44"/>
      <c r="AC403" s="44"/>
      <c r="AD403" s="44"/>
      <c r="AE403" s="44"/>
      <c r="AF403" s="44"/>
      <c r="AG403" s="44"/>
      <c r="AH403" s="42"/>
      <c r="AI403" s="42"/>
    </row>
    <row r="404" spans="1:35" ht="12.75" customHeight="1" x14ac:dyDescent="0.2">
      <c r="A404" s="42"/>
      <c r="B404" s="42"/>
      <c r="C404" s="42"/>
      <c r="D404" s="42"/>
      <c r="E404" s="42"/>
      <c r="F404" s="42"/>
      <c r="G404" s="44"/>
      <c r="H404" s="44"/>
      <c r="I404" s="41"/>
      <c r="J404" s="44"/>
      <c r="K404" s="41"/>
      <c r="L404" s="53"/>
      <c r="M404" s="41"/>
      <c r="N404" s="53"/>
      <c r="O404" s="44"/>
      <c r="P404" s="44"/>
      <c r="Q404" s="44"/>
      <c r="R404" s="44"/>
      <c r="S404" s="44"/>
      <c r="T404" s="44"/>
      <c r="U404" s="44"/>
      <c r="V404" s="44"/>
      <c r="W404" s="44"/>
      <c r="X404" s="44"/>
      <c r="Y404" s="44"/>
      <c r="Z404" s="44"/>
      <c r="AA404" s="44"/>
      <c r="AB404" s="44"/>
      <c r="AC404" s="44"/>
      <c r="AD404" s="44"/>
      <c r="AE404" s="44"/>
      <c r="AF404" s="44"/>
      <c r="AG404" s="44"/>
      <c r="AH404" s="42"/>
      <c r="AI404" s="42"/>
    </row>
    <row r="405" spans="1:35" ht="12.75" customHeight="1" x14ac:dyDescent="0.2">
      <c r="A405" s="42"/>
      <c r="B405" s="42"/>
      <c r="C405" s="42"/>
      <c r="D405" s="42"/>
      <c r="E405" s="42"/>
      <c r="F405" s="42"/>
      <c r="G405" s="44"/>
      <c r="H405" s="44"/>
      <c r="I405" s="41"/>
      <c r="J405" s="44"/>
      <c r="K405" s="41"/>
      <c r="L405" s="53"/>
      <c r="M405" s="41"/>
      <c r="N405" s="53"/>
      <c r="O405" s="44"/>
      <c r="P405" s="44"/>
      <c r="Q405" s="44"/>
      <c r="R405" s="44"/>
      <c r="S405" s="44"/>
      <c r="T405" s="44"/>
      <c r="U405" s="44"/>
      <c r="V405" s="44"/>
      <c r="W405" s="44"/>
      <c r="X405" s="44"/>
      <c r="Y405" s="44"/>
      <c r="Z405" s="44"/>
      <c r="AA405" s="44"/>
      <c r="AB405" s="44"/>
      <c r="AC405" s="44"/>
      <c r="AD405" s="44"/>
      <c r="AE405" s="44"/>
      <c r="AF405" s="44"/>
      <c r="AG405" s="44"/>
      <c r="AH405" s="42"/>
      <c r="AI405" s="42"/>
    </row>
    <row r="406" spans="1:35" ht="12.75" customHeight="1" x14ac:dyDescent="0.2">
      <c r="A406" s="42"/>
      <c r="B406" s="42"/>
      <c r="C406" s="42"/>
      <c r="D406" s="42"/>
      <c r="E406" s="42"/>
      <c r="F406" s="42"/>
      <c r="G406" s="44"/>
      <c r="H406" s="44"/>
      <c r="I406" s="41"/>
      <c r="J406" s="44"/>
      <c r="K406" s="41"/>
      <c r="L406" s="53"/>
      <c r="M406" s="41"/>
      <c r="N406" s="53"/>
      <c r="O406" s="44"/>
      <c r="P406" s="44"/>
      <c r="Q406" s="44"/>
      <c r="R406" s="44"/>
      <c r="S406" s="44"/>
      <c r="T406" s="44"/>
      <c r="U406" s="44"/>
      <c r="V406" s="44"/>
      <c r="W406" s="44"/>
      <c r="X406" s="44"/>
      <c r="Y406" s="44"/>
      <c r="Z406" s="44"/>
      <c r="AA406" s="44"/>
      <c r="AB406" s="44"/>
      <c r="AC406" s="44"/>
      <c r="AD406" s="44"/>
      <c r="AE406" s="44"/>
      <c r="AF406" s="44"/>
      <c r="AG406" s="44"/>
      <c r="AH406" s="42"/>
      <c r="AI406" s="42"/>
    </row>
    <row r="407" spans="1:35" ht="12.75" customHeight="1" x14ac:dyDescent="0.2">
      <c r="A407" s="42"/>
      <c r="B407" s="42"/>
      <c r="C407" s="42"/>
      <c r="D407" s="42"/>
      <c r="E407" s="42"/>
      <c r="F407" s="42"/>
      <c r="G407" s="44"/>
      <c r="H407" s="44"/>
      <c r="I407" s="41"/>
      <c r="J407" s="44"/>
      <c r="K407" s="41"/>
      <c r="L407" s="53"/>
      <c r="M407" s="41"/>
      <c r="N407" s="53"/>
      <c r="O407" s="44"/>
      <c r="P407" s="44"/>
      <c r="Q407" s="44"/>
      <c r="R407" s="44"/>
      <c r="S407" s="44"/>
      <c r="T407" s="44"/>
      <c r="U407" s="44"/>
      <c r="V407" s="44"/>
      <c r="W407" s="44"/>
      <c r="X407" s="44"/>
      <c r="Y407" s="44"/>
      <c r="Z407" s="44"/>
      <c r="AA407" s="44"/>
      <c r="AB407" s="44"/>
      <c r="AC407" s="44"/>
      <c r="AD407" s="44"/>
      <c r="AE407" s="44"/>
      <c r="AF407" s="44"/>
      <c r="AG407" s="44"/>
      <c r="AH407" s="42"/>
      <c r="AI407" s="42"/>
    </row>
    <row r="408" spans="1:35" ht="12.75" customHeight="1" x14ac:dyDescent="0.2">
      <c r="A408" s="42"/>
      <c r="B408" s="42"/>
      <c r="C408" s="42"/>
      <c r="D408" s="42"/>
      <c r="E408" s="42"/>
      <c r="F408" s="42"/>
      <c r="G408" s="44"/>
      <c r="H408" s="44"/>
      <c r="I408" s="41"/>
      <c r="J408" s="44"/>
      <c r="K408" s="41"/>
      <c r="L408" s="53"/>
      <c r="M408" s="41"/>
      <c r="N408" s="53"/>
      <c r="O408" s="44"/>
      <c r="P408" s="44"/>
      <c r="Q408" s="44"/>
      <c r="R408" s="44"/>
      <c r="S408" s="44"/>
      <c r="T408" s="44"/>
      <c r="U408" s="44"/>
      <c r="V408" s="44"/>
      <c r="W408" s="44"/>
      <c r="X408" s="44"/>
      <c r="Y408" s="44"/>
      <c r="Z408" s="44"/>
      <c r="AA408" s="44"/>
      <c r="AB408" s="44"/>
      <c r="AC408" s="44"/>
      <c r="AD408" s="44"/>
      <c r="AE408" s="44"/>
      <c r="AF408" s="44"/>
      <c r="AG408" s="44"/>
      <c r="AH408" s="42"/>
      <c r="AI408" s="42"/>
    </row>
    <row r="409" spans="1:35" ht="12.75" customHeight="1" x14ac:dyDescent="0.2">
      <c r="A409" s="42"/>
      <c r="B409" s="42"/>
      <c r="C409" s="42"/>
      <c r="D409" s="42"/>
      <c r="E409" s="42"/>
      <c r="F409" s="42"/>
      <c r="G409" s="44"/>
      <c r="H409" s="44"/>
      <c r="I409" s="41"/>
      <c r="J409" s="44"/>
      <c r="K409" s="41"/>
      <c r="L409" s="53"/>
      <c r="M409" s="41"/>
      <c r="N409" s="53"/>
      <c r="O409" s="44"/>
      <c r="P409" s="44"/>
      <c r="Q409" s="44"/>
      <c r="R409" s="44"/>
      <c r="S409" s="44"/>
      <c r="T409" s="44"/>
      <c r="U409" s="44"/>
      <c r="V409" s="44"/>
      <c r="W409" s="44"/>
      <c r="X409" s="44"/>
      <c r="Y409" s="44"/>
      <c r="Z409" s="44"/>
      <c r="AA409" s="44"/>
      <c r="AB409" s="44"/>
      <c r="AC409" s="44"/>
      <c r="AD409" s="44"/>
      <c r="AE409" s="44"/>
      <c r="AF409" s="44"/>
      <c r="AG409" s="44"/>
      <c r="AH409" s="42"/>
      <c r="AI409" s="42"/>
    </row>
    <row r="410" spans="1:35" ht="12.75" customHeight="1" x14ac:dyDescent="0.2">
      <c r="A410" s="42"/>
      <c r="B410" s="42"/>
      <c r="C410" s="42"/>
      <c r="D410" s="42"/>
      <c r="E410" s="42"/>
      <c r="F410" s="42"/>
      <c r="G410" s="44"/>
      <c r="H410" s="44"/>
      <c r="I410" s="41"/>
      <c r="J410" s="44"/>
      <c r="K410" s="41"/>
      <c r="L410" s="53"/>
      <c r="M410" s="41"/>
      <c r="N410" s="53"/>
      <c r="O410" s="44"/>
      <c r="P410" s="44"/>
      <c r="Q410" s="44"/>
      <c r="R410" s="44"/>
      <c r="S410" s="44"/>
      <c r="T410" s="44"/>
      <c r="U410" s="44"/>
      <c r="V410" s="44"/>
      <c r="W410" s="44"/>
      <c r="X410" s="44"/>
      <c r="Y410" s="44"/>
      <c r="Z410" s="44"/>
      <c r="AA410" s="44"/>
      <c r="AB410" s="44"/>
      <c r="AC410" s="44"/>
      <c r="AD410" s="44"/>
      <c r="AE410" s="44"/>
      <c r="AF410" s="44"/>
      <c r="AG410" s="44"/>
      <c r="AH410" s="42"/>
      <c r="AI410" s="42"/>
    </row>
    <row r="411" spans="1:35" ht="12.75" customHeight="1" x14ac:dyDescent="0.2">
      <c r="A411" s="42"/>
      <c r="B411" s="42"/>
      <c r="C411" s="42"/>
      <c r="D411" s="42"/>
      <c r="E411" s="42"/>
      <c r="F411" s="42"/>
      <c r="G411" s="44"/>
      <c r="H411" s="44"/>
      <c r="I411" s="41"/>
      <c r="J411" s="44"/>
      <c r="K411" s="41"/>
      <c r="L411" s="53"/>
      <c r="M411" s="41"/>
      <c r="N411" s="53"/>
      <c r="O411" s="44"/>
      <c r="P411" s="44"/>
      <c r="Q411" s="44"/>
      <c r="R411" s="44"/>
      <c r="S411" s="44"/>
      <c r="T411" s="44"/>
      <c r="U411" s="44"/>
      <c r="V411" s="44"/>
      <c r="W411" s="44"/>
      <c r="X411" s="44"/>
      <c r="Y411" s="44"/>
      <c r="Z411" s="44"/>
      <c r="AA411" s="44"/>
      <c r="AB411" s="44"/>
      <c r="AC411" s="44"/>
      <c r="AD411" s="44"/>
      <c r="AE411" s="44"/>
      <c r="AF411" s="44"/>
      <c r="AG411" s="44"/>
      <c r="AH411" s="42"/>
      <c r="AI411" s="42"/>
    </row>
    <row r="412" spans="1:35" ht="12.75" customHeight="1" x14ac:dyDescent="0.2">
      <c r="A412" s="42"/>
      <c r="B412" s="42"/>
      <c r="C412" s="42"/>
      <c r="D412" s="42"/>
      <c r="E412" s="42"/>
      <c r="F412" s="42"/>
      <c r="G412" s="44"/>
      <c r="H412" s="44"/>
      <c r="I412" s="41"/>
      <c r="J412" s="44"/>
      <c r="K412" s="41"/>
      <c r="L412" s="53"/>
      <c r="M412" s="41"/>
      <c r="N412" s="53"/>
      <c r="O412" s="44"/>
      <c r="P412" s="44"/>
      <c r="Q412" s="44"/>
      <c r="R412" s="44"/>
      <c r="S412" s="44"/>
      <c r="T412" s="44"/>
      <c r="U412" s="44"/>
      <c r="V412" s="44"/>
      <c r="W412" s="44"/>
      <c r="X412" s="44"/>
      <c r="Y412" s="44"/>
      <c r="Z412" s="44"/>
      <c r="AA412" s="44"/>
      <c r="AB412" s="44"/>
      <c r="AC412" s="44"/>
      <c r="AD412" s="44"/>
      <c r="AE412" s="44"/>
      <c r="AF412" s="44"/>
      <c r="AG412" s="44"/>
      <c r="AH412" s="42"/>
      <c r="AI412" s="42"/>
    </row>
    <row r="413" spans="1:35" ht="12.75" customHeight="1" x14ac:dyDescent="0.2">
      <c r="A413" s="42"/>
      <c r="B413" s="42"/>
      <c r="C413" s="42"/>
      <c r="D413" s="42"/>
      <c r="E413" s="42"/>
      <c r="F413" s="42"/>
      <c r="G413" s="44"/>
      <c r="H413" s="44"/>
      <c r="I413" s="41"/>
      <c r="J413" s="44"/>
      <c r="K413" s="41"/>
      <c r="L413" s="53"/>
      <c r="M413" s="41"/>
      <c r="N413" s="53"/>
      <c r="O413" s="44"/>
      <c r="P413" s="44"/>
      <c r="Q413" s="44"/>
      <c r="R413" s="44"/>
      <c r="S413" s="44"/>
      <c r="T413" s="44"/>
      <c r="U413" s="44"/>
      <c r="V413" s="44"/>
      <c r="W413" s="44"/>
      <c r="X413" s="44"/>
      <c r="Y413" s="44"/>
      <c r="Z413" s="44"/>
      <c r="AA413" s="44"/>
      <c r="AB413" s="44"/>
      <c r="AC413" s="44"/>
      <c r="AD413" s="44"/>
      <c r="AE413" s="44"/>
      <c r="AF413" s="44"/>
      <c r="AG413" s="44"/>
      <c r="AH413" s="42"/>
      <c r="AI413" s="42"/>
    </row>
    <row r="414" spans="1:35" ht="12.75" customHeight="1" x14ac:dyDescent="0.2">
      <c r="A414" s="42"/>
      <c r="B414" s="42"/>
      <c r="C414" s="42"/>
      <c r="D414" s="42"/>
      <c r="E414" s="42"/>
      <c r="F414" s="42"/>
      <c r="G414" s="44"/>
      <c r="H414" s="44"/>
      <c r="I414" s="41"/>
      <c r="J414" s="44"/>
      <c r="K414" s="41"/>
      <c r="L414" s="53"/>
      <c r="M414" s="41"/>
      <c r="N414" s="53"/>
      <c r="O414" s="44"/>
      <c r="P414" s="44"/>
      <c r="Q414" s="44"/>
      <c r="R414" s="44"/>
      <c r="S414" s="44"/>
      <c r="T414" s="44"/>
      <c r="U414" s="44"/>
      <c r="V414" s="44"/>
      <c r="W414" s="44"/>
      <c r="X414" s="44"/>
      <c r="Y414" s="44"/>
      <c r="Z414" s="44"/>
      <c r="AA414" s="44"/>
      <c r="AB414" s="44"/>
      <c r="AC414" s="44"/>
      <c r="AD414" s="44"/>
      <c r="AE414" s="44"/>
      <c r="AF414" s="44"/>
      <c r="AG414" s="44"/>
      <c r="AH414" s="42"/>
      <c r="AI414" s="42"/>
    </row>
    <row r="415" spans="1:35" ht="12.75" customHeight="1" x14ac:dyDescent="0.2">
      <c r="A415" s="42"/>
      <c r="B415" s="42"/>
      <c r="C415" s="42"/>
      <c r="D415" s="42"/>
      <c r="E415" s="42"/>
      <c r="F415" s="42"/>
      <c r="G415" s="44"/>
      <c r="H415" s="44"/>
      <c r="I415" s="41"/>
      <c r="J415" s="44"/>
      <c r="K415" s="41"/>
      <c r="L415" s="53"/>
      <c r="M415" s="41"/>
      <c r="N415" s="53"/>
      <c r="O415" s="44"/>
      <c r="P415" s="44"/>
      <c r="Q415" s="44"/>
      <c r="R415" s="44"/>
      <c r="S415" s="44"/>
      <c r="T415" s="44"/>
      <c r="U415" s="44"/>
      <c r="V415" s="44"/>
      <c r="W415" s="44"/>
      <c r="X415" s="44"/>
      <c r="Y415" s="44"/>
      <c r="Z415" s="44"/>
      <c r="AA415" s="44"/>
      <c r="AB415" s="44"/>
      <c r="AC415" s="44"/>
      <c r="AD415" s="44"/>
      <c r="AE415" s="44"/>
      <c r="AF415" s="44"/>
      <c r="AG415" s="44"/>
      <c r="AH415" s="42"/>
      <c r="AI415" s="42"/>
    </row>
    <row r="416" spans="1:35" ht="12.75" customHeight="1" x14ac:dyDescent="0.2">
      <c r="A416" s="42"/>
      <c r="B416" s="42"/>
      <c r="C416" s="42"/>
      <c r="D416" s="42"/>
      <c r="E416" s="42"/>
      <c r="F416" s="42"/>
      <c r="G416" s="44"/>
      <c r="H416" s="44"/>
      <c r="I416" s="41"/>
      <c r="J416" s="44"/>
      <c r="K416" s="41"/>
      <c r="L416" s="53"/>
      <c r="M416" s="41"/>
      <c r="N416" s="53"/>
      <c r="O416" s="44"/>
      <c r="P416" s="44"/>
      <c r="Q416" s="44"/>
      <c r="R416" s="44"/>
      <c r="S416" s="44"/>
      <c r="T416" s="44"/>
      <c r="U416" s="44"/>
      <c r="V416" s="44"/>
      <c r="W416" s="44"/>
      <c r="X416" s="44"/>
      <c r="Y416" s="44"/>
      <c r="Z416" s="44"/>
      <c r="AA416" s="44"/>
      <c r="AB416" s="44"/>
      <c r="AC416" s="44"/>
      <c r="AD416" s="44"/>
      <c r="AE416" s="44"/>
      <c r="AF416" s="44"/>
      <c r="AG416" s="44"/>
      <c r="AH416" s="42"/>
      <c r="AI416" s="42"/>
    </row>
    <row r="417" spans="1:35" ht="12.75" customHeight="1" x14ac:dyDescent="0.2">
      <c r="A417" s="42"/>
      <c r="B417" s="42"/>
      <c r="C417" s="42"/>
      <c r="D417" s="42"/>
      <c r="E417" s="42"/>
      <c r="F417" s="42"/>
      <c r="G417" s="44"/>
      <c r="H417" s="44"/>
      <c r="I417" s="41"/>
      <c r="J417" s="44"/>
      <c r="K417" s="41"/>
      <c r="L417" s="53"/>
      <c r="M417" s="41"/>
      <c r="N417" s="53"/>
      <c r="O417" s="44"/>
      <c r="P417" s="44"/>
      <c r="Q417" s="44"/>
      <c r="R417" s="44"/>
      <c r="S417" s="44"/>
      <c r="T417" s="44"/>
      <c r="U417" s="44"/>
      <c r="V417" s="44"/>
      <c r="W417" s="44"/>
      <c r="X417" s="44"/>
      <c r="Y417" s="44"/>
      <c r="Z417" s="44"/>
      <c r="AA417" s="44"/>
      <c r="AB417" s="44"/>
      <c r="AC417" s="44"/>
      <c r="AD417" s="44"/>
      <c r="AE417" s="44"/>
      <c r="AF417" s="44"/>
      <c r="AG417" s="44"/>
      <c r="AH417" s="42"/>
      <c r="AI417" s="42"/>
    </row>
    <row r="418" spans="1:35" ht="12.75" customHeight="1" x14ac:dyDescent="0.2">
      <c r="A418" s="42"/>
      <c r="B418" s="42"/>
      <c r="C418" s="42"/>
      <c r="D418" s="42"/>
      <c r="E418" s="42"/>
      <c r="F418" s="42"/>
      <c r="G418" s="44"/>
      <c r="H418" s="44"/>
      <c r="I418" s="41"/>
      <c r="J418" s="44"/>
      <c r="K418" s="41"/>
      <c r="L418" s="53"/>
      <c r="M418" s="41"/>
      <c r="N418" s="53"/>
      <c r="O418" s="44"/>
      <c r="P418" s="44"/>
      <c r="Q418" s="44"/>
      <c r="R418" s="44"/>
      <c r="S418" s="44"/>
      <c r="T418" s="44"/>
      <c r="U418" s="44"/>
      <c r="V418" s="44"/>
      <c r="W418" s="44"/>
      <c r="X418" s="44"/>
      <c r="Y418" s="44"/>
      <c r="Z418" s="44"/>
      <c r="AA418" s="44"/>
      <c r="AB418" s="44"/>
      <c r="AC418" s="44"/>
      <c r="AD418" s="44"/>
      <c r="AE418" s="44"/>
      <c r="AF418" s="44"/>
      <c r="AG418" s="44"/>
      <c r="AH418" s="42"/>
      <c r="AI418" s="42"/>
    </row>
    <row r="419" spans="1:35" ht="12.75" customHeight="1" x14ac:dyDescent="0.2">
      <c r="A419" s="42"/>
      <c r="B419" s="42"/>
      <c r="C419" s="42"/>
      <c r="D419" s="42"/>
      <c r="E419" s="42"/>
      <c r="F419" s="42"/>
      <c r="G419" s="44"/>
      <c r="H419" s="44"/>
      <c r="I419" s="41"/>
      <c r="J419" s="44"/>
      <c r="K419" s="41"/>
      <c r="L419" s="53"/>
      <c r="M419" s="41"/>
      <c r="N419" s="53"/>
      <c r="O419" s="44"/>
      <c r="P419" s="44"/>
      <c r="Q419" s="44"/>
      <c r="R419" s="44"/>
      <c r="S419" s="44"/>
      <c r="T419" s="44"/>
      <c r="U419" s="44"/>
      <c r="V419" s="44"/>
      <c r="W419" s="44"/>
      <c r="X419" s="44"/>
      <c r="Y419" s="44"/>
      <c r="Z419" s="44"/>
      <c r="AA419" s="44"/>
      <c r="AB419" s="44"/>
      <c r="AC419" s="44"/>
      <c r="AD419" s="44"/>
      <c r="AE419" s="44"/>
      <c r="AF419" s="44"/>
      <c r="AG419" s="44"/>
      <c r="AH419" s="42"/>
      <c r="AI419" s="42"/>
    </row>
    <row r="420" spans="1:35" ht="12.75" customHeight="1" x14ac:dyDescent="0.2">
      <c r="A420" s="42"/>
      <c r="B420" s="42"/>
      <c r="C420" s="42"/>
      <c r="D420" s="42"/>
      <c r="E420" s="42"/>
      <c r="F420" s="42"/>
      <c r="G420" s="44"/>
      <c r="H420" s="44"/>
      <c r="I420" s="41"/>
      <c r="J420" s="44"/>
      <c r="K420" s="41"/>
      <c r="L420" s="53"/>
      <c r="M420" s="41"/>
      <c r="N420" s="53"/>
      <c r="O420" s="44"/>
      <c r="P420" s="44"/>
      <c r="Q420" s="44"/>
      <c r="R420" s="44"/>
      <c r="S420" s="44"/>
      <c r="T420" s="44"/>
      <c r="U420" s="44"/>
      <c r="V420" s="44"/>
      <c r="W420" s="44"/>
      <c r="X420" s="44"/>
      <c r="Y420" s="44"/>
      <c r="Z420" s="44"/>
      <c r="AA420" s="44"/>
      <c r="AB420" s="44"/>
      <c r="AC420" s="44"/>
      <c r="AD420" s="44"/>
      <c r="AE420" s="44"/>
      <c r="AF420" s="44"/>
      <c r="AG420" s="44"/>
      <c r="AH420" s="42"/>
      <c r="AI420" s="42"/>
    </row>
    <row r="421" spans="1:35" ht="12.75" customHeight="1" x14ac:dyDescent="0.2">
      <c r="A421" s="42"/>
      <c r="B421" s="42"/>
      <c r="C421" s="42"/>
      <c r="D421" s="42"/>
      <c r="E421" s="42"/>
      <c r="F421" s="42"/>
      <c r="G421" s="44"/>
      <c r="H421" s="44"/>
      <c r="I421" s="41"/>
      <c r="J421" s="44"/>
      <c r="K421" s="41"/>
      <c r="L421" s="53"/>
      <c r="M421" s="41"/>
      <c r="N421" s="53"/>
      <c r="O421" s="44"/>
      <c r="P421" s="44"/>
      <c r="Q421" s="44"/>
      <c r="R421" s="44"/>
      <c r="S421" s="44"/>
      <c r="T421" s="44"/>
      <c r="U421" s="44"/>
      <c r="V421" s="44"/>
      <c r="W421" s="44"/>
      <c r="X421" s="44"/>
      <c r="Y421" s="44"/>
      <c r="Z421" s="44"/>
      <c r="AA421" s="44"/>
      <c r="AB421" s="44"/>
      <c r="AC421" s="44"/>
      <c r="AD421" s="44"/>
      <c r="AE421" s="44"/>
      <c r="AF421" s="44"/>
      <c r="AG421" s="44"/>
      <c r="AH421" s="42"/>
      <c r="AI421" s="42"/>
    </row>
    <row r="422" spans="1:35" ht="12.75" customHeight="1" x14ac:dyDescent="0.2">
      <c r="A422" s="42"/>
      <c r="B422" s="42"/>
      <c r="C422" s="42"/>
      <c r="D422" s="42"/>
      <c r="E422" s="42"/>
      <c r="F422" s="42"/>
      <c r="G422" s="44"/>
      <c r="H422" s="44"/>
      <c r="I422" s="41"/>
      <c r="J422" s="44"/>
      <c r="K422" s="41"/>
      <c r="L422" s="53"/>
      <c r="M422" s="41"/>
      <c r="N422" s="53"/>
      <c r="O422" s="44"/>
      <c r="P422" s="44"/>
      <c r="Q422" s="44"/>
      <c r="R422" s="44"/>
      <c r="S422" s="44"/>
      <c r="T422" s="44"/>
      <c r="U422" s="44"/>
      <c r="V422" s="44"/>
      <c r="W422" s="44"/>
      <c r="X422" s="44"/>
      <c r="Y422" s="44"/>
      <c r="Z422" s="44"/>
      <c r="AA422" s="44"/>
      <c r="AB422" s="44"/>
      <c r="AC422" s="44"/>
      <c r="AD422" s="44"/>
      <c r="AE422" s="44"/>
      <c r="AF422" s="44"/>
      <c r="AG422" s="44"/>
      <c r="AH422" s="42"/>
      <c r="AI422" s="42"/>
    </row>
    <row r="423" spans="1:35" ht="12.75" customHeight="1" x14ac:dyDescent="0.2">
      <c r="A423" s="42"/>
      <c r="B423" s="42"/>
      <c r="C423" s="42"/>
      <c r="D423" s="42"/>
      <c r="E423" s="42"/>
      <c r="F423" s="42"/>
      <c r="G423" s="44"/>
      <c r="H423" s="44"/>
      <c r="I423" s="41"/>
      <c r="J423" s="44"/>
      <c r="K423" s="41"/>
      <c r="L423" s="53"/>
      <c r="M423" s="41"/>
      <c r="N423" s="53"/>
      <c r="O423" s="44"/>
      <c r="P423" s="44"/>
      <c r="Q423" s="44"/>
      <c r="R423" s="44"/>
      <c r="S423" s="44"/>
      <c r="T423" s="44"/>
      <c r="U423" s="44"/>
      <c r="V423" s="44"/>
      <c r="W423" s="44"/>
      <c r="X423" s="44"/>
      <c r="Y423" s="44"/>
      <c r="Z423" s="44"/>
      <c r="AA423" s="44"/>
      <c r="AB423" s="44"/>
      <c r="AC423" s="44"/>
      <c r="AD423" s="44"/>
      <c r="AE423" s="44"/>
      <c r="AF423" s="44"/>
      <c r="AG423" s="44"/>
      <c r="AH423" s="42"/>
      <c r="AI423" s="42"/>
    </row>
    <row r="424" spans="1:35" ht="12.75" customHeight="1" x14ac:dyDescent="0.2">
      <c r="A424" s="42"/>
      <c r="B424" s="42"/>
      <c r="C424" s="42"/>
      <c r="D424" s="42"/>
      <c r="E424" s="42"/>
      <c r="F424" s="42"/>
      <c r="G424" s="44"/>
      <c r="H424" s="44"/>
      <c r="I424" s="41"/>
      <c r="J424" s="44"/>
      <c r="K424" s="41"/>
      <c r="L424" s="53"/>
      <c r="M424" s="41"/>
      <c r="N424" s="53"/>
      <c r="O424" s="44"/>
      <c r="P424" s="44"/>
      <c r="Q424" s="44"/>
      <c r="R424" s="44"/>
      <c r="S424" s="44"/>
      <c r="T424" s="44"/>
      <c r="U424" s="44"/>
      <c r="V424" s="44"/>
      <c r="W424" s="44"/>
      <c r="X424" s="44"/>
      <c r="Y424" s="44"/>
      <c r="Z424" s="44"/>
      <c r="AA424" s="44"/>
      <c r="AB424" s="44"/>
      <c r="AC424" s="44"/>
      <c r="AD424" s="44"/>
      <c r="AE424" s="44"/>
      <c r="AF424" s="44"/>
      <c r="AG424" s="44"/>
      <c r="AH424" s="42"/>
      <c r="AI424" s="42"/>
    </row>
    <row r="425" spans="1:35" ht="12.75" customHeight="1" x14ac:dyDescent="0.2">
      <c r="A425" s="42"/>
      <c r="B425" s="42"/>
      <c r="C425" s="42"/>
      <c r="D425" s="42"/>
      <c r="E425" s="42"/>
      <c r="F425" s="42"/>
      <c r="G425" s="44"/>
      <c r="H425" s="44"/>
      <c r="I425" s="41"/>
      <c r="J425" s="44"/>
      <c r="K425" s="41"/>
      <c r="L425" s="53"/>
      <c r="M425" s="41"/>
      <c r="N425" s="53"/>
      <c r="O425" s="44"/>
      <c r="P425" s="44"/>
      <c r="Q425" s="44"/>
      <c r="R425" s="44"/>
      <c r="S425" s="44"/>
      <c r="T425" s="44"/>
      <c r="U425" s="44"/>
      <c r="V425" s="44"/>
      <c r="W425" s="44"/>
      <c r="X425" s="44"/>
      <c r="Y425" s="44"/>
      <c r="Z425" s="44"/>
      <c r="AA425" s="44"/>
      <c r="AB425" s="44"/>
      <c r="AC425" s="44"/>
      <c r="AD425" s="44"/>
      <c r="AE425" s="44"/>
      <c r="AF425" s="44"/>
      <c r="AG425" s="44"/>
      <c r="AH425" s="42"/>
      <c r="AI425" s="42"/>
    </row>
    <row r="426" spans="1:35" ht="12.75" customHeight="1" x14ac:dyDescent="0.2">
      <c r="A426" s="42"/>
      <c r="B426" s="42"/>
      <c r="C426" s="42"/>
      <c r="D426" s="42"/>
      <c r="E426" s="42"/>
      <c r="F426" s="42"/>
      <c r="G426" s="44"/>
      <c r="H426" s="44"/>
      <c r="I426" s="41"/>
      <c r="J426" s="44"/>
      <c r="K426" s="41"/>
      <c r="L426" s="53"/>
      <c r="M426" s="41"/>
      <c r="N426" s="53"/>
      <c r="O426" s="44"/>
      <c r="P426" s="44"/>
      <c r="Q426" s="44"/>
      <c r="R426" s="44"/>
      <c r="S426" s="44"/>
      <c r="T426" s="44"/>
      <c r="U426" s="44"/>
      <c r="V426" s="44"/>
      <c r="W426" s="44"/>
      <c r="X426" s="44"/>
      <c r="Y426" s="44"/>
      <c r="Z426" s="44"/>
      <c r="AA426" s="44"/>
      <c r="AB426" s="44"/>
      <c r="AC426" s="44"/>
      <c r="AD426" s="44"/>
      <c r="AE426" s="44"/>
      <c r="AF426" s="44"/>
      <c r="AG426" s="44"/>
      <c r="AH426" s="42"/>
      <c r="AI426" s="42"/>
    </row>
    <row r="427" spans="1:35" ht="12.75" customHeight="1" x14ac:dyDescent="0.2">
      <c r="A427" s="42"/>
      <c r="B427" s="42"/>
      <c r="C427" s="42"/>
      <c r="D427" s="42"/>
      <c r="E427" s="42"/>
      <c r="F427" s="42"/>
      <c r="G427" s="44"/>
      <c r="H427" s="44"/>
      <c r="I427" s="41"/>
      <c r="J427" s="44"/>
      <c r="K427" s="41"/>
      <c r="L427" s="53"/>
      <c r="M427" s="41"/>
      <c r="N427" s="53"/>
      <c r="O427" s="44"/>
      <c r="P427" s="44"/>
      <c r="Q427" s="44"/>
      <c r="R427" s="44"/>
      <c r="S427" s="44"/>
      <c r="T427" s="44"/>
      <c r="U427" s="44"/>
      <c r="V427" s="44"/>
      <c r="W427" s="44"/>
      <c r="X427" s="44"/>
      <c r="Y427" s="44"/>
      <c r="Z427" s="44"/>
      <c r="AA427" s="44"/>
      <c r="AB427" s="44"/>
      <c r="AC427" s="44"/>
      <c r="AD427" s="44"/>
      <c r="AE427" s="44"/>
      <c r="AF427" s="44"/>
      <c r="AG427" s="44"/>
      <c r="AH427" s="42"/>
      <c r="AI427" s="42"/>
    </row>
    <row r="428" spans="1:35" ht="12.75" customHeight="1" x14ac:dyDescent="0.2">
      <c r="A428" s="42"/>
      <c r="B428" s="42"/>
      <c r="C428" s="42"/>
      <c r="D428" s="42"/>
      <c r="E428" s="42"/>
      <c r="F428" s="42"/>
      <c r="G428" s="44"/>
      <c r="H428" s="44"/>
      <c r="I428" s="41"/>
      <c r="J428" s="44"/>
      <c r="K428" s="41"/>
      <c r="L428" s="53"/>
      <c r="M428" s="41"/>
      <c r="N428" s="53"/>
      <c r="O428" s="44"/>
      <c r="P428" s="44"/>
      <c r="Q428" s="44"/>
      <c r="R428" s="44"/>
      <c r="S428" s="44"/>
      <c r="T428" s="44"/>
      <c r="U428" s="44"/>
      <c r="V428" s="44"/>
      <c r="W428" s="44"/>
      <c r="X428" s="44"/>
      <c r="Y428" s="44"/>
      <c r="Z428" s="44"/>
      <c r="AA428" s="44"/>
      <c r="AB428" s="44"/>
      <c r="AC428" s="44"/>
      <c r="AD428" s="44"/>
      <c r="AE428" s="44"/>
      <c r="AF428" s="44"/>
      <c r="AG428" s="44"/>
      <c r="AH428" s="42"/>
      <c r="AI428" s="42"/>
    </row>
    <row r="429" spans="1:35" ht="12.75" customHeight="1" x14ac:dyDescent="0.2">
      <c r="A429" s="42"/>
      <c r="B429" s="42"/>
      <c r="C429" s="42"/>
      <c r="D429" s="42"/>
      <c r="E429" s="42"/>
      <c r="F429" s="42"/>
      <c r="G429" s="44"/>
      <c r="H429" s="44"/>
      <c r="I429" s="41"/>
      <c r="J429" s="44"/>
      <c r="K429" s="41"/>
      <c r="L429" s="53"/>
      <c r="M429" s="41"/>
      <c r="N429" s="53"/>
      <c r="O429" s="44"/>
      <c r="P429" s="44"/>
      <c r="Q429" s="44"/>
      <c r="R429" s="44"/>
      <c r="S429" s="44"/>
      <c r="T429" s="44"/>
      <c r="U429" s="44"/>
      <c r="V429" s="44"/>
      <c r="W429" s="44"/>
      <c r="X429" s="44"/>
      <c r="Y429" s="44"/>
      <c r="Z429" s="44"/>
      <c r="AA429" s="44"/>
      <c r="AB429" s="44"/>
      <c r="AC429" s="44"/>
      <c r="AD429" s="44"/>
      <c r="AE429" s="44"/>
      <c r="AF429" s="44"/>
      <c r="AG429" s="44"/>
      <c r="AH429" s="42"/>
      <c r="AI429" s="42"/>
    </row>
    <row r="430" spans="1:35" ht="12.75" customHeight="1" x14ac:dyDescent="0.2">
      <c r="A430" s="42"/>
      <c r="B430" s="42"/>
      <c r="C430" s="42"/>
      <c r="D430" s="42"/>
      <c r="E430" s="42"/>
      <c r="F430" s="42"/>
      <c r="G430" s="44"/>
      <c r="H430" s="44"/>
      <c r="I430" s="41"/>
      <c r="J430" s="44"/>
      <c r="K430" s="41"/>
      <c r="L430" s="53"/>
      <c r="M430" s="41"/>
      <c r="N430" s="53"/>
      <c r="O430" s="44"/>
      <c r="P430" s="44"/>
      <c r="Q430" s="44"/>
      <c r="R430" s="44"/>
      <c r="S430" s="44"/>
      <c r="T430" s="44"/>
      <c r="U430" s="44"/>
      <c r="V430" s="44"/>
      <c r="W430" s="44"/>
      <c r="X430" s="44"/>
      <c r="Y430" s="44"/>
      <c r="Z430" s="44"/>
      <c r="AA430" s="44"/>
      <c r="AB430" s="44"/>
      <c r="AC430" s="44"/>
      <c r="AD430" s="44"/>
      <c r="AE430" s="44"/>
      <c r="AF430" s="44"/>
      <c r="AG430" s="44"/>
      <c r="AH430" s="42"/>
      <c r="AI430" s="42"/>
    </row>
    <row r="431" spans="1:35" ht="12.75" customHeight="1" x14ac:dyDescent="0.2">
      <c r="A431" s="42"/>
      <c r="B431" s="42"/>
      <c r="C431" s="42"/>
      <c r="D431" s="42"/>
      <c r="E431" s="42"/>
      <c r="F431" s="42"/>
      <c r="G431" s="44"/>
      <c r="H431" s="44"/>
      <c r="I431" s="41"/>
      <c r="J431" s="44"/>
      <c r="K431" s="41"/>
      <c r="L431" s="53"/>
      <c r="M431" s="41"/>
      <c r="N431" s="53"/>
      <c r="O431" s="44"/>
      <c r="P431" s="44"/>
      <c r="Q431" s="44"/>
      <c r="R431" s="44"/>
      <c r="S431" s="44"/>
      <c r="T431" s="44"/>
      <c r="U431" s="44"/>
      <c r="V431" s="44"/>
      <c r="W431" s="44"/>
      <c r="X431" s="44"/>
      <c r="Y431" s="44"/>
      <c r="Z431" s="44"/>
      <c r="AA431" s="44"/>
      <c r="AB431" s="44"/>
      <c r="AC431" s="44"/>
      <c r="AD431" s="44"/>
      <c r="AE431" s="44"/>
      <c r="AF431" s="44"/>
      <c r="AG431" s="44"/>
      <c r="AH431" s="42"/>
      <c r="AI431" s="42"/>
    </row>
    <row r="432" spans="1:35" ht="12.75" customHeight="1" x14ac:dyDescent="0.2">
      <c r="A432" s="42"/>
      <c r="B432" s="42"/>
      <c r="C432" s="42"/>
      <c r="D432" s="42"/>
      <c r="E432" s="42"/>
      <c r="F432" s="42"/>
      <c r="G432" s="44"/>
      <c r="H432" s="44"/>
      <c r="I432" s="41"/>
      <c r="J432" s="44"/>
      <c r="K432" s="41"/>
      <c r="L432" s="53"/>
      <c r="M432" s="41"/>
      <c r="N432" s="53"/>
      <c r="O432" s="44"/>
      <c r="P432" s="44"/>
      <c r="Q432" s="44"/>
      <c r="R432" s="44"/>
      <c r="S432" s="44"/>
      <c r="T432" s="44"/>
      <c r="U432" s="44"/>
      <c r="V432" s="44"/>
      <c r="W432" s="44"/>
      <c r="X432" s="44"/>
      <c r="Y432" s="44"/>
      <c r="Z432" s="44"/>
      <c r="AA432" s="44"/>
      <c r="AB432" s="44"/>
      <c r="AC432" s="44"/>
      <c r="AD432" s="44"/>
      <c r="AE432" s="44"/>
      <c r="AF432" s="44"/>
      <c r="AG432" s="44"/>
      <c r="AH432" s="42"/>
      <c r="AI432" s="42"/>
    </row>
    <row r="433" spans="1:35" ht="12.75" customHeight="1" x14ac:dyDescent="0.2">
      <c r="A433" s="42"/>
      <c r="B433" s="42"/>
      <c r="C433" s="42"/>
      <c r="D433" s="42"/>
      <c r="E433" s="42"/>
      <c r="F433" s="42"/>
      <c r="G433" s="44"/>
      <c r="H433" s="44"/>
      <c r="I433" s="41"/>
      <c r="J433" s="44"/>
      <c r="K433" s="41"/>
      <c r="L433" s="53"/>
      <c r="M433" s="41"/>
      <c r="N433" s="53"/>
      <c r="O433" s="44"/>
      <c r="P433" s="44"/>
      <c r="Q433" s="44"/>
      <c r="R433" s="44"/>
      <c r="S433" s="44"/>
      <c r="T433" s="44"/>
      <c r="U433" s="44"/>
      <c r="V433" s="44"/>
      <c r="W433" s="44"/>
      <c r="X433" s="44"/>
      <c r="Y433" s="44"/>
      <c r="Z433" s="44"/>
      <c r="AA433" s="44"/>
      <c r="AB433" s="44"/>
      <c r="AC433" s="44"/>
      <c r="AD433" s="44"/>
      <c r="AE433" s="44"/>
      <c r="AF433" s="44"/>
      <c r="AG433" s="44"/>
      <c r="AH433" s="42"/>
      <c r="AI433" s="42"/>
    </row>
    <row r="434" spans="1:35" ht="12.75" customHeight="1" x14ac:dyDescent="0.2">
      <c r="A434" s="42"/>
      <c r="B434" s="42"/>
      <c r="C434" s="42"/>
      <c r="D434" s="42"/>
      <c r="E434" s="42"/>
      <c r="F434" s="42"/>
      <c r="G434" s="44"/>
      <c r="H434" s="44"/>
      <c r="I434" s="41"/>
      <c r="J434" s="44"/>
      <c r="K434" s="41"/>
      <c r="L434" s="53"/>
      <c r="M434" s="41"/>
      <c r="N434" s="53"/>
      <c r="O434" s="44"/>
      <c r="P434" s="44"/>
      <c r="Q434" s="44"/>
      <c r="R434" s="44"/>
      <c r="S434" s="44"/>
      <c r="T434" s="44"/>
      <c r="U434" s="44"/>
      <c r="V434" s="44"/>
      <c r="W434" s="44"/>
      <c r="X434" s="44"/>
      <c r="Y434" s="44"/>
      <c r="Z434" s="44"/>
      <c r="AA434" s="44"/>
      <c r="AB434" s="44"/>
      <c r="AC434" s="44"/>
      <c r="AD434" s="44"/>
      <c r="AE434" s="44"/>
      <c r="AF434" s="44"/>
      <c r="AG434" s="44"/>
      <c r="AH434" s="42"/>
      <c r="AI434" s="42"/>
    </row>
    <row r="435" spans="1:35" ht="12.75" customHeight="1" x14ac:dyDescent="0.2">
      <c r="A435" s="42"/>
      <c r="B435" s="42"/>
      <c r="C435" s="42"/>
      <c r="D435" s="42"/>
      <c r="E435" s="42"/>
      <c r="F435" s="42"/>
      <c r="G435" s="44"/>
      <c r="H435" s="44"/>
      <c r="I435" s="41"/>
      <c r="J435" s="44"/>
      <c r="K435" s="41"/>
      <c r="L435" s="53"/>
      <c r="M435" s="41"/>
      <c r="N435" s="53"/>
      <c r="O435" s="44"/>
      <c r="P435" s="44"/>
      <c r="Q435" s="44"/>
      <c r="R435" s="44"/>
      <c r="S435" s="44"/>
      <c r="T435" s="44"/>
      <c r="U435" s="44"/>
      <c r="V435" s="44"/>
      <c r="W435" s="44"/>
      <c r="X435" s="44"/>
      <c r="Y435" s="44"/>
      <c r="Z435" s="44"/>
      <c r="AA435" s="44"/>
      <c r="AB435" s="44"/>
      <c r="AC435" s="44"/>
      <c r="AD435" s="44"/>
      <c r="AE435" s="44"/>
      <c r="AF435" s="44"/>
      <c r="AG435" s="44"/>
      <c r="AH435" s="42"/>
      <c r="AI435" s="42"/>
    </row>
    <row r="436" spans="1:35" ht="12.75" customHeight="1" x14ac:dyDescent="0.2">
      <c r="A436" s="42"/>
      <c r="B436" s="42"/>
      <c r="C436" s="42"/>
      <c r="D436" s="42"/>
      <c r="E436" s="42"/>
      <c r="F436" s="42"/>
      <c r="G436" s="44"/>
      <c r="H436" s="44"/>
      <c r="I436" s="41"/>
      <c r="J436" s="44"/>
      <c r="K436" s="41"/>
      <c r="L436" s="53"/>
      <c r="M436" s="41"/>
      <c r="N436" s="53"/>
      <c r="O436" s="44"/>
      <c r="P436" s="44"/>
      <c r="Q436" s="44"/>
      <c r="R436" s="44"/>
      <c r="S436" s="44"/>
      <c r="T436" s="44"/>
      <c r="U436" s="44"/>
      <c r="V436" s="44"/>
      <c r="W436" s="44"/>
      <c r="X436" s="44"/>
      <c r="Y436" s="44"/>
      <c r="Z436" s="44"/>
      <c r="AA436" s="44"/>
      <c r="AB436" s="44"/>
      <c r="AC436" s="44"/>
      <c r="AD436" s="44"/>
      <c r="AE436" s="44"/>
      <c r="AF436" s="44"/>
      <c r="AG436" s="44"/>
      <c r="AH436" s="42"/>
      <c r="AI436" s="42"/>
    </row>
    <row r="437" spans="1:35" ht="12.75" customHeight="1" x14ac:dyDescent="0.2">
      <c r="A437" s="42"/>
      <c r="B437" s="42"/>
      <c r="C437" s="42"/>
      <c r="D437" s="42"/>
      <c r="E437" s="42"/>
      <c r="F437" s="42"/>
      <c r="G437" s="44"/>
      <c r="H437" s="44"/>
      <c r="I437" s="41"/>
      <c r="J437" s="44"/>
      <c r="K437" s="41"/>
      <c r="L437" s="53"/>
      <c r="M437" s="41"/>
      <c r="N437" s="53"/>
      <c r="O437" s="44"/>
      <c r="P437" s="44"/>
      <c r="Q437" s="44"/>
      <c r="R437" s="44"/>
      <c r="S437" s="44"/>
      <c r="T437" s="44"/>
      <c r="U437" s="44"/>
      <c r="V437" s="44"/>
      <c r="W437" s="44"/>
      <c r="X437" s="44"/>
      <c r="Y437" s="44"/>
      <c r="Z437" s="44"/>
      <c r="AA437" s="44"/>
      <c r="AB437" s="44"/>
      <c r="AC437" s="44"/>
      <c r="AD437" s="44"/>
      <c r="AE437" s="44"/>
      <c r="AF437" s="44"/>
      <c r="AG437" s="44"/>
      <c r="AH437" s="42"/>
      <c r="AI437" s="42"/>
    </row>
    <row r="438" spans="1:35" ht="12.75" customHeight="1" x14ac:dyDescent="0.2">
      <c r="A438" s="42"/>
      <c r="B438" s="42"/>
      <c r="C438" s="42"/>
      <c r="D438" s="42"/>
      <c r="E438" s="42"/>
      <c r="F438" s="42"/>
      <c r="G438" s="44"/>
      <c r="H438" s="44"/>
      <c r="I438" s="41"/>
      <c r="J438" s="44"/>
      <c r="K438" s="41"/>
      <c r="L438" s="53"/>
      <c r="M438" s="41"/>
      <c r="N438" s="53"/>
      <c r="O438" s="44"/>
      <c r="P438" s="44"/>
      <c r="Q438" s="44"/>
      <c r="R438" s="44"/>
      <c r="S438" s="44"/>
      <c r="T438" s="44"/>
      <c r="U438" s="44"/>
      <c r="V438" s="44"/>
      <c r="W438" s="44"/>
      <c r="X438" s="44"/>
      <c r="Y438" s="44"/>
      <c r="Z438" s="44"/>
      <c r="AA438" s="44"/>
      <c r="AB438" s="44"/>
      <c r="AC438" s="44"/>
      <c r="AD438" s="44"/>
      <c r="AE438" s="44"/>
      <c r="AF438" s="44"/>
      <c r="AG438" s="44"/>
      <c r="AH438" s="42"/>
      <c r="AI438" s="42"/>
    </row>
    <row r="439" spans="1:35" ht="12.75" customHeight="1" x14ac:dyDescent="0.2">
      <c r="A439" s="42"/>
      <c r="B439" s="42"/>
      <c r="C439" s="42"/>
      <c r="D439" s="42"/>
      <c r="E439" s="42"/>
      <c r="F439" s="42"/>
      <c r="G439" s="44"/>
      <c r="H439" s="44"/>
      <c r="I439" s="41"/>
      <c r="J439" s="44"/>
      <c r="K439" s="41"/>
      <c r="L439" s="53"/>
      <c r="M439" s="41"/>
      <c r="N439" s="53"/>
      <c r="O439" s="44"/>
      <c r="P439" s="44"/>
      <c r="Q439" s="44"/>
      <c r="R439" s="44"/>
      <c r="S439" s="44"/>
      <c r="T439" s="44"/>
      <c r="U439" s="44"/>
      <c r="V439" s="44"/>
      <c r="W439" s="44"/>
      <c r="X439" s="44"/>
      <c r="Y439" s="44"/>
      <c r="Z439" s="44"/>
      <c r="AA439" s="44"/>
      <c r="AB439" s="44"/>
      <c r="AC439" s="44"/>
      <c r="AD439" s="44"/>
      <c r="AE439" s="44"/>
      <c r="AF439" s="44"/>
      <c r="AG439" s="44"/>
      <c r="AH439" s="42"/>
      <c r="AI439" s="42"/>
    </row>
    <row r="440" spans="1:35" ht="12.75" customHeight="1" x14ac:dyDescent="0.2">
      <c r="A440" s="42"/>
      <c r="B440" s="42"/>
      <c r="C440" s="42"/>
      <c r="D440" s="42"/>
      <c r="E440" s="42"/>
      <c r="F440" s="42"/>
      <c r="G440" s="44"/>
      <c r="H440" s="44"/>
      <c r="I440" s="41"/>
      <c r="J440" s="44"/>
      <c r="K440" s="41"/>
      <c r="L440" s="53"/>
      <c r="M440" s="41"/>
      <c r="N440" s="53"/>
      <c r="O440" s="44"/>
      <c r="P440" s="44"/>
      <c r="Q440" s="44"/>
      <c r="R440" s="44"/>
      <c r="S440" s="44"/>
      <c r="T440" s="44"/>
      <c r="U440" s="44"/>
      <c r="V440" s="44"/>
      <c r="W440" s="44"/>
      <c r="X440" s="44"/>
      <c r="Y440" s="44"/>
      <c r="Z440" s="44"/>
      <c r="AA440" s="44"/>
      <c r="AB440" s="44"/>
      <c r="AC440" s="44"/>
      <c r="AD440" s="44"/>
      <c r="AE440" s="44"/>
      <c r="AF440" s="44"/>
      <c r="AG440" s="44"/>
      <c r="AH440" s="42"/>
      <c r="AI440" s="42"/>
    </row>
    <row r="441" spans="1:35" ht="12.75" customHeight="1" x14ac:dyDescent="0.2">
      <c r="A441" s="42"/>
      <c r="B441" s="42"/>
      <c r="C441" s="42"/>
      <c r="D441" s="42"/>
      <c r="E441" s="42"/>
      <c r="F441" s="42"/>
      <c r="G441" s="44"/>
      <c r="H441" s="44"/>
      <c r="I441" s="41"/>
      <c r="J441" s="44"/>
      <c r="K441" s="41"/>
      <c r="L441" s="53"/>
      <c r="M441" s="41"/>
      <c r="N441" s="53"/>
      <c r="O441" s="44"/>
      <c r="P441" s="44"/>
      <c r="Q441" s="44"/>
      <c r="R441" s="44"/>
      <c r="S441" s="44"/>
      <c r="T441" s="44"/>
      <c r="U441" s="44"/>
      <c r="V441" s="44"/>
      <c r="W441" s="44"/>
      <c r="X441" s="44"/>
      <c r="Y441" s="44"/>
      <c r="Z441" s="44"/>
      <c r="AA441" s="44"/>
      <c r="AB441" s="44"/>
      <c r="AC441" s="44"/>
      <c r="AD441" s="44"/>
      <c r="AE441" s="44"/>
      <c r="AF441" s="44"/>
      <c r="AG441" s="44"/>
      <c r="AH441" s="42"/>
      <c r="AI441" s="42"/>
    </row>
    <row r="442" spans="1:35" ht="12.75" customHeight="1" x14ac:dyDescent="0.2">
      <c r="A442" s="42"/>
      <c r="B442" s="42"/>
      <c r="C442" s="42"/>
      <c r="D442" s="42"/>
      <c r="E442" s="42"/>
      <c r="F442" s="42"/>
      <c r="G442" s="44"/>
      <c r="H442" s="44"/>
      <c r="I442" s="41"/>
      <c r="J442" s="44"/>
      <c r="K442" s="41"/>
      <c r="L442" s="53"/>
      <c r="M442" s="41"/>
      <c r="N442" s="53"/>
      <c r="O442" s="44"/>
      <c r="P442" s="44"/>
      <c r="Q442" s="44"/>
      <c r="R442" s="44"/>
      <c r="S442" s="44"/>
      <c r="T442" s="44"/>
      <c r="U442" s="44"/>
      <c r="V442" s="44"/>
      <c r="W442" s="44"/>
      <c r="X442" s="44"/>
      <c r="Y442" s="44"/>
      <c r="Z442" s="44"/>
      <c r="AA442" s="44"/>
      <c r="AB442" s="44"/>
      <c r="AC442" s="44"/>
      <c r="AD442" s="44"/>
      <c r="AE442" s="44"/>
      <c r="AF442" s="44"/>
      <c r="AG442" s="44"/>
      <c r="AH442" s="42"/>
      <c r="AI442" s="42"/>
    </row>
    <row r="443" spans="1:35" ht="12.75" customHeight="1" x14ac:dyDescent="0.2">
      <c r="A443" s="42"/>
      <c r="B443" s="42"/>
      <c r="C443" s="42"/>
      <c r="D443" s="42"/>
      <c r="E443" s="42"/>
      <c r="F443" s="42"/>
      <c r="G443" s="44"/>
      <c r="H443" s="44"/>
      <c r="I443" s="41"/>
      <c r="J443" s="44"/>
      <c r="K443" s="41"/>
      <c r="L443" s="53"/>
      <c r="M443" s="41"/>
      <c r="N443" s="53"/>
      <c r="O443" s="44"/>
      <c r="P443" s="44"/>
      <c r="Q443" s="44"/>
      <c r="R443" s="44"/>
      <c r="S443" s="44"/>
      <c r="T443" s="44"/>
      <c r="U443" s="44"/>
      <c r="V443" s="44"/>
      <c r="W443" s="44"/>
      <c r="X443" s="44"/>
      <c r="Y443" s="44"/>
      <c r="Z443" s="44"/>
      <c r="AA443" s="44"/>
      <c r="AB443" s="44"/>
      <c r="AC443" s="44"/>
      <c r="AD443" s="44"/>
      <c r="AE443" s="44"/>
      <c r="AF443" s="44"/>
      <c r="AG443" s="44"/>
      <c r="AH443" s="42"/>
      <c r="AI443" s="42"/>
    </row>
    <row r="444" spans="1:35" ht="12.75" customHeight="1" x14ac:dyDescent="0.2">
      <c r="A444" s="42"/>
      <c r="B444" s="42"/>
      <c r="C444" s="42"/>
      <c r="D444" s="42"/>
      <c r="E444" s="42"/>
      <c r="F444" s="42"/>
      <c r="G444" s="44"/>
      <c r="H444" s="44"/>
      <c r="I444" s="41"/>
      <c r="J444" s="44"/>
      <c r="K444" s="41"/>
      <c r="L444" s="53"/>
      <c r="M444" s="41"/>
      <c r="N444" s="53"/>
      <c r="O444" s="44"/>
      <c r="P444" s="44"/>
      <c r="Q444" s="44"/>
      <c r="R444" s="44"/>
      <c r="S444" s="44"/>
      <c r="T444" s="44"/>
      <c r="U444" s="44"/>
      <c r="V444" s="44"/>
      <c r="W444" s="44"/>
      <c r="X444" s="44"/>
      <c r="Y444" s="44"/>
      <c r="Z444" s="44"/>
      <c r="AA444" s="44"/>
      <c r="AB444" s="44"/>
      <c r="AC444" s="44"/>
      <c r="AD444" s="44"/>
      <c r="AE444" s="44"/>
      <c r="AF444" s="44"/>
      <c r="AG444" s="44"/>
      <c r="AH444" s="42"/>
      <c r="AI444" s="42"/>
    </row>
    <row r="445" spans="1:35" ht="12.75" customHeight="1" x14ac:dyDescent="0.2">
      <c r="A445" s="42"/>
      <c r="B445" s="42"/>
      <c r="C445" s="42"/>
      <c r="D445" s="42"/>
      <c r="E445" s="42"/>
      <c r="F445" s="42"/>
      <c r="G445" s="44"/>
      <c r="H445" s="44"/>
      <c r="I445" s="41"/>
      <c r="J445" s="44"/>
      <c r="K445" s="41"/>
      <c r="L445" s="53"/>
      <c r="M445" s="41"/>
      <c r="N445" s="53"/>
      <c r="O445" s="44"/>
      <c r="P445" s="44"/>
      <c r="Q445" s="44"/>
      <c r="R445" s="44"/>
      <c r="S445" s="44"/>
      <c r="T445" s="44"/>
      <c r="U445" s="44"/>
      <c r="V445" s="44"/>
      <c r="W445" s="44"/>
      <c r="X445" s="44"/>
      <c r="Y445" s="44"/>
      <c r="Z445" s="44"/>
      <c r="AA445" s="44"/>
      <c r="AB445" s="44"/>
      <c r="AC445" s="44"/>
      <c r="AD445" s="44"/>
      <c r="AE445" s="44"/>
      <c r="AF445" s="44"/>
      <c r="AG445" s="44"/>
      <c r="AH445" s="42"/>
      <c r="AI445" s="42"/>
    </row>
    <row r="446" spans="1:35" ht="12.75" customHeight="1" x14ac:dyDescent="0.2">
      <c r="A446" s="42"/>
      <c r="B446" s="42"/>
      <c r="C446" s="42"/>
      <c r="D446" s="42"/>
      <c r="E446" s="42"/>
      <c r="F446" s="42"/>
      <c r="G446" s="44"/>
      <c r="H446" s="44"/>
      <c r="I446" s="41"/>
      <c r="J446" s="44"/>
      <c r="K446" s="41"/>
      <c r="L446" s="53"/>
      <c r="M446" s="41"/>
      <c r="N446" s="53"/>
      <c r="O446" s="44"/>
      <c r="P446" s="44"/>
      <c r="Q446" s="44"/>
      <c r="R446" s="44"/>
      <c r="S446" s="44"/>
      <c r="T446" s="44"/>
      <c r="U446" s="44"/>
      <c r="V446" s="44"/>
      <c r="W446" s="44"/>
      <c r="X446" s="44"/>
      <c r="Y446" s="44"/>
      <c r="Z446" s="44"/>
      <c r="AA446" s="44"/>
      <c r="AB446" s="44"/>
      <c r="AC446" s="44"/>
      <c r="AD446" s="44"/>
      <c r="AE446" s="44"/>
      <c r="AF446" s="44"/>
      <c r="AG446" s="44"/>
      <c r="AH446" s="42"/>
      <c r="AI446" s="42"/>
    </row>
    <row r="447" spans="1:35" ht="12.75" customHeight="1" x14ac:dyDescent="0.2">
      <c r="A447" s="42"/>
      <c r="B447" s="42"/>
      <c r="C447" s="42"/>
      <c r="D447" s="42"/>
      <c r="E447" s="42"/>
      <c r="F447" s="42"/>
      <c r="G447" s="44"/>
      <c r="H447" s="44"/>
      <c r="I447" s="41"/>
      <c r="J447" s="44"/>
      <c r="K447" s="41"/>
      <c r="L447" s="53"/>
      <c r="M447" s="41"/>
      <c r="N447" s="53"/>
      <c r="O447" s="44"/>
      <c r="P447" s="44"/>
      <c r="Q447" s="44"/>
      <c r="R447" s="44"/>
      <c r="S447" s="44"/>
      <c r="T447" s="44"/>
      <c r="U447" s="44"/>
      <c r="V447" s="44"/>
      <c r="W447" s="44"/>
      <c r="X447" s="44"/>
      <c r="Y447" s="44"/>
      <c r="Z447" s="44"/>
      <c r="AA447" s="44"/>
      <c r="AB447" s="44"/>
      <c r="AC447" s="44"/>
      <c r="AD447" s="44"/>
      <c r="AE447" s="44"/>
      <c r="AF447" s="44"/>
      <c r="AG447" s="44"/>
      <c r="AH447" s="42"/>
      <c r="AI447" s="42"/>
    </row>
    <row r="448" spans="1:35" ht="12.75" customHeight="1" x14ac:dyDescent="0.2">
      <c r="A448" s="42"/>
      <c r="B448" s="42"/>
      <c r="C448" s="42"/>
      <c r="D448" s="42"/>
      <c r="E448" s="42"/>
      <c r="F448" s="42"/>
      <c r="G448" s="44"/>
      <c r="H448" s="44"/>
      <c r="I448" s="41"/>
      <c r="J448" s="44"/>
      <c r="K448" s="41"/>
      <c r="L448" s="53"/>
      <c r="M448" s="41"/>
      <c r="N448" s="53"/>
      <c r="O448" s="44"/>
      <c r="P448" s="44"/>
      <c r="Q448" s="44"/>
      <c r="R448" s="44"/>
      <c r="S448" s="44"/>
      <c r="T448" s="44"/>
      <c r="U448" s="44"/>
      <c r="V448" s="44"/>
      <c r="W448" s="44"/>
      <c r="X448" s="44"/>
      <c r="Y448" s="44"/>
      <c r="Z448" s="44"/>
      <c r="AA448" s="44"/>
      <c r="AB448" s="44"/>
      <c r="AC448" s="44"/>
      <c r="AD448" s="44"/>
      <c r="AE448" s="44"/>
      <c r="AF448" s="44"/>
      <c r="AG448" s="44"/>
      <c r="AH448" s="42"/>
      <c r="AI448" s="42"/>
    </row>
    <row r="449" spans="1:35" ht="12.75" customHeight="1" x14ac:dyDescent="0.2">
      <c r="A449" s="42"/>
      <c r="B449" s="42"/>
      <c r="C449" s="42"/>
      <c r="D449" s="42"/>
      <c r="E449" s="42"/>
      <c r="F449" s="42"/>
      <c r="G449" s="44"/>
      <c r="H449" s="44"/>
      <c r="I449" s="41"/>
      <c r="J449" s="44"/>
      <c r="K449" s="41"/>
      <c r="L449" s="53"/>
      <c r="M449" s="41"/>
      <c r="N449" s="53"/>
      <c r="O449" s="44"/>
      <c r="P449" s="44"/>
      <c r="Q449" s="44"/>
      <c r="R449" s="44"/>
      <c r="S449" s="44"/>
      <c r="T449" s="44"/>
      <c r="U449" s="44"/>
      <c r="V449" s="44"/>
      <c r="W449" s="44"/>
      <c r="X449" s="44"/>
      <c r="Y449" s="44"/>
      <c r="Z449" s="44"/>
      <c r="AA449" s="44"/>
      <c r="AB449" s="44"/>
      <c r="AC449" s="44"/>
      <c r="AD449" s="44"/>
      <c r="AE449" s="44"/>
      <c r="AF449" s="44"/>
      <c r="AG449" s="44"/>
      <c r="AH449" s="42"/>
      <c r="AI449" s="42"/>
    </row>
    <row r="450" spans="1:35" ht="12.75" customHeight="1" x14ac:dyDescent="0.2">
      <c r="A450" s="42"/>
      <c r="B450" s="42"/>
      <c r="C450" s="42"/>
      <c r="D450" s="42"/>
      <c r="E450" s="42"/>
      <c r="F450" s="42"/>
      <c r="G450" s="44"/>
      <c r="H450" s="44"/>
      <c r="I450" s="41"/>
      <c r="J450" s="44"/>
      <c r="K450" s="41"/>
      <c r="L450" s="53"/>
      <c r="M450" s="41"/>
      <c r="N450" s="53"/>
      <c r="O450" s="44"/>
      <c r="P450" s="44"/>
      <c r="Q450" s="44"/>
      <c r="R450" s="44"/>
      <c r="S450" s="44"/>
      <c r="T450" s="44"/>
      <c r="U450" s="44"/>
      <c r="V450" s="44"/>
      <c r="W450" s="44"/>
      <c r="X450" s="44"/>
      <c r="Y450" s="44"/>
      <c r="Z450" s="44"/>
      <c r="AA450" s="44"/>
      <c r="AB450" s="44"/>
      <c r="AC450" s="44"/>
      <c r="AD450" s="44"/>
      <c r="AE450" s="44"/>
      <c r="AF450" s="44"/>
      <c r="AG450" s="44"/>
      <c r="AH450" s="42"/>
      <c r="AI450" s="42"/>
    </row>
    <row r="451" spans="1:35" ht="12.75" customHeight="1" x14ac:dyDescent="0.2">
      <c r="A451" s="42"/>
      <c r="B451" s="42"/>
      <c r="C451" s="42"/>
      <c r="D451" s="42"/>
      <c r="E451" s="42"/>
      <c r="F451" s="42"/>
      <c r="G451" s="44"/>
      <c r="H451" s="44"/>
      <c r="I451" s="41"/>
      <c r="J451" s="44"/>
      <c r="K451" s="41"/>
      <c r="L451" s="53"/>
      <c r="M451" s="41"/>
      <c r="N451" s="53"/>
      <c r="O451" s="44"/>
      <c r="P451" s="44"/>
      <c r="Q451" s="44"/>
      <c r="R451" s="44"/>
      <c r="S451" s="44"/>
      <c r="T451" s="44"/>
      <c r="U451" s="44"/>
      <c r="V451" s="44"/>
      <c r="W451" s="44"/>
      <c r="X451" s="44"/>
      <c r="Y451" s="44"/>
      <c r="Z451" s="44"/>
      <c r="AA451" s="44"/>
      <c r="AB451" s="44"/>
      <c r="AC451" s="44"/>
      <c r="AD451" s="44"/>
      <c r="AE451" s="44"/>
      <c r="AF451" s="44"/>
      <c r="AG451" s="44"/>
      <c r="AH451" s="42"/>
      <c r="AI451" s="42"/>
    </row>
    <row r="452" spans="1:35" ht="12.75" customHeight="1" x14ac:dyDescent="0.2">
      <c r="A452" s="42"/>
      <c r="B452" s="42"/>
      <c r="C452" s="42"/>
      <c r="D452" s="42"/>
      <c r="E452" s="42"/>
      <c r="F452" s="42"/>
      <c r="G452" s="44"/>
      <c r="H452" s="44"/>
      <c r="I452" s="41"/>
      <c r="J452" s="44"/>
      <c r="K452" s="41"/>
      <c r="L452" s="53"/>
      <c r="M452" s="41"/>
      <c r="N452" s="53"/>
      <c r="O452" s="44"/>
      <c r="P452" s="44"/>
      <c r="Q452" s="44"/>
      <c r="R452" s="44"/>
      <c r="S452" s="44"/>
      <c r="T452" s="44"/>
      <c r="U452" s="44"/>
      <c r="V452" s="44"/>
      <c r="W452" s="44"/>
      <c r="X452" s="44"/>
      <c r="Y452" s="44"/>
      <c r="Z452" s="44"/>
      <c r="AA452" s="44"/>
      <c r="AB452" s="44"/>
      <c r="AC452" s="44"/>
      <c r="AD452" s="44"/>
      <c r="AE452" s="44"/>
      <c r="AF452" s="44"/>
      <c r="AG452" s="44"/>
      <c r="AH452" s="42"/>
      <c r="AI452" s="42"/>
    </row>
    <row r="453" spans="1:35" ht="12.75" customHeight="1" x14ac:dyDescent="0.2">
      <c r="A453" s="42"/>
      <c r="B453" s="42"/>
      <c r="C453" s="42"/>
      <c r="D453" s="42"/>
      <c r="E453" s="42"/>
      <c r="F453" s="42"/>
      <c r="G453" s="44"/>
      <c r="H453" s="44"/>
      <c r="I453" s="41"/>
      <c r="J453" s="44"/>
      <c r="K453" s="41"/>
      <c r="L453" s="53"/>
      <c r="M453" s="41"/>
      <c r="N453" s="53"/>
      <c r="O453" s="44"/>
      <c r="P453" s="44"/>
      <c r="Q453" s="44"/>
      <c r="R453" s="44"/>
      <c r="S453" s="44"/>
      <c r="T453" s="44"/>
      <c r="U453" s="44"/>
      <c r="V453" s="44"/>
      <c r="W453" s="44"/>
      <c r="X453" s="44"/>
      <c r="Y453" s="44"/>
      <c r="Z453" s="44"/>
      <c r="AA453" s="44"/>
      <c r="AB453" s="44"/>
      <c r="AC453" s="44"/>
      <c r="AD453" s="44"/>
      <c r="AE453" s="44"/>
      <c r="AF453" s="44"/>
      <c r="AG453" s="44"/>
      <c r="AH453" s="42"/>
      <c r="AI453" s="42"/>
    </row>
    <row r="454" spans="1:35" ht="12.75" customHeight="1" x14ac:dyDescent="0.2">
      <c r="A454" s="42"/>
      <c r="B454" s="42"/>
      <c r="C454" s="42"/>
      <c r="D454" s="42"/>
      <c r="E454" s="42"/>
      <c r="F454" s="42"/>
      <c r="G454" s="44"/>
      <c r="H454" s="44"/>
      <c r="I454" s="41"/>
      <c r="J454" s="44"/>
      <c r="K454" s="41"/>
      <c r="L454" s="53"/>
      <c r="M454" s="41"/>
      <c r="N454" s="53"/>
      <c r="O454" s="44"/>
      <c r="P454" s="44"/>
      <c r="Q454" s="44"/>
      <c r="R454" s="44"/>
      <c r="S454" s="44"/>
      <c r="T454" s="44"/>
      <c r="U454" s="44"/>
      <c r="V454" s="44"/>
      <c r="W454" s="44"/>
      <c r="X454" s="44"/>
      <c r="Y454" s="44"/>
      <c r="Z454" s="44"/>
      <c r="AA454" s="44"/>
      <c r="AB454" s="44"/>
      <c r="AC454" s="44"/>
      <c r="AD454" s="44"/>
      <c r="AE454" s="44"/>
      <c r="AF454" s="44"/>
      <c r="AG454" s="44"/>
      <c r="AH454" s="42"/>
      <c r="AI454" s="42"/>
    </row>
    <row r="455" spans="1:35" ht="12.75" customHeight="1" x14ac:dyDescent="0.2">
      <c r="A455" s="42"/>
      <c r="B455" s="42"/>
      <c r="C455" s="42"/>
      <c r="D455" s="42"/>
      <c r="E455" s="42"/>
      <c r="F455" s="42"/>
      <c r="G455" s="44"/>
      <c r="H455" s="44"/>
      <c r="I455" s="41"/>
      <c r="J455" s="44"/>
      <c r="K455" s="41"/>
      <c r="L455" s="53"/>
      <c r="M455" s="41"/>
      <c r="N455" s="53"/>
      <c r="O455" s="44"/>
      <c r="P455" s="44"/>
      <c r="Q455" s="44"/>
      <c r="R455" s="44"/>
      <c r="S455" s="44"/>
      <c r="T455" s="44"/>
      <c r="U455" s="44"/>
      <c r="V455" s="44"/>
      <c r="W455" s="44"/>
      <c r="X455" s="44"/>
      <c r="Y455" s="44"/>
      <c r="Z455" s="44"/>
      <c r="AA455" s="44"/>
      <c r="AB455" s="44"/>
      <c r="AC455" s="44"/>
      <c r="AD455" s="44"/>
      <c r="AE455" s="44"/>
      <c r="AF455" s="44"/>
      <c r="AG455" s="44"/>
      <c r="AH455" s="42"/>
      <c r="AI455" s="42"/>
    </row>
    <row r="456" spans="1:35" ht="12.75" customHeight="1" x14ac:dyDescent="0.2">
      <c r="A456" s="42"/>
      <c r="B456" s="42"/>
      <c r="C456" s="42"/>
      <c r="D456" s="42"/>
      <c r="E456" s="42"/>
      <c r="F456" s="42"/>
      <c r="G456" s="44"/>
      <c r="H456" s="44"/>
      <c r="I456" s="41"/>
      <c r="J456" s="44"/>
      <c r="K456" s="41"/>
      <c r="L456" s="53"/>
      <c r="M456" s="41"/>
      <c r="N456" s="53"/>
      <c r="O456" s="44"/>
      <c r="P456" s="44"/>
      <c r="Q456" s="44"/>
      <c r="R456" s="44"/>
      <c r="S456" s="44"/>
      <c r="T456" s="44"/>
      <c r="U456" s="44"/>
      <c r="V456" s="44"/>
      <c r="W456" s="44"/>
      <c r="X456" s="44"/>
      <c r="Y456" s="44"/>
      <c r="Z456" s="44"/>
      <c r="AA456" s="44"/>
      <c r="AB456" s="44"/>
      <c r="AC456" s="44"/>
      <c r="AD456" s="44"/>
      <c r="AE456" s="44"/>
      <c r="AF456" s="44"/>
      <c r="AG456" s="44"/>
      <c r="AH456" s="42"/>
      <c r="AI456" s="42"/>
    </row>
    <row r="457" spans="1:35" ht="12.75" customHeight="1" x14ac:dyDescent="0.2">
      <c r="A457" s="42"/>
      <c r="B457" s="42"/>
      <c r="C457" s="42"/>
      <c r="D457" s="42"/>
      <c r="E457" s="42"/>
      <c r="F457" s="42"/>
      <c r="G457" s="44"/>
      <c r="H457" s="44"/>
      <c r="I457" s="41"/>
      <c r="J457" s="44"/>
      <c r="K457" s="41"/>
      <c r="L457" s="53"/>
      <c r="M457" s="41"/>
      <c r="N457" s="53"/>
      <c r="O457" s="44"/>
      <c r="P457" s="44"/>
      <c r="Q457" s="44"/>
      <c r="R457" s="44"/>
      <c r="S457" s="44"/>
      <c r="T457" s="44"/>
      <c r="U457" s="44"/>
      <c r="V457" s="44"/>
      <c r="W457" s="44"/>
      <c r="X457" s="44"/>
      <c r="Y457" s="44"/>
      <c r="Z457" s="44"/>
      <c r="AA457" s="44"/>
      <c r="AB457" s="44"/>
      <c r="AC457" s="44"/>
      <c r="AD457" s="44"/>
      <c r="AE457" s="44"/>
      <c r="AF457" s="44"/>
      <c r="AG457" s="44"/>
      <c r="AH457" s="42"/>
      <c r="AI457" s="42"/>
    </row>
    <row r="458" spans="1:35" ht="12.75" customHeight="1" x14ac:dyDescent="0.2">
      <c r="A458" s="42"/>
      <c r="B458" s="42"/>
      <c r="C458" s="42"/>
      <c r="D458" s="42"/>
      <c r="E458" s="42"/>
      <c r="F458" s="42"/>
      <c r="G458" s="44"/>
      <c r="H458" s="44"/>
      <c r="I458" s="41"/>
      <c r="J458" s="44"/>
      <c r="K458" s="41"/>
      <c r="L458" s="53"/>
      <c r="M458" s="41"/>
      <c r="N458" s="53"/>
      <c r="O458" s="44"/>
      <c r="P458" s="44"/>
      <c r="Q458" s="44"/>
      <c r="R458" s="44"/>
      <c r="S458" s="44"/>
      <c r="T458" s="44"/>
      <c r="U458" s="44"/>
      <c r="V458" s="44"/>
      <c r="W458" s="44"/>
      <c r="X458" s="44"/>
      <c r="Y458" s="44"/>
      <c r="Z458" s="44"/>
      <c r="AA458" s="44"/>
      <c r="AB458" s="44"/>
      <c r="AC458" s="44"/>
      <c r="AD458" s="44"/>
      <c r="AE458" s="44"/>
      <c r="AF458" s="44"/>
      <c r="AG458" s="44"/>
      <c r="AH458" s="42"/>
      <c r="AI458" s="42"/>
    </row>
    <row r="459" spans="1:35" ht="12.75" customHeight="1" x14ac:dyDescent="0.2">
      <c r="A459" s="42"/>
      <c r="B459" s="42"/>
      <c r="C459" s="42"/>
      <c r="D459" s="42"/>
      <c r="E459" s="42"/>
      <c r="F459" s="42"/>
      <c r="G459" s="44"/>
      <c r="H459" s="44"/>
      <c r="I459" s="41"/>
      <c r="J459" s="44"/>
      <c r="K459" s="41"/>
      <c r="L459" s="53"/>
      <c r="M459" s="41"/>
      <c r="N459" s="53"/>
      <c r="O459" s="44"/>
      <c r="P459" s="44"/>
      <c r="Q459" s="44"/>
      <c r="R459" s="44"/>
      <c r="S459" s="44"/>
      <c r="T459" s="44"/>
      <c r="U459" s="44"/>
      <c r="V459" s="44"/>
      <c r="W459" s="44"/>
      <c r="X459" s="44"/>
      <c r="Y459" s="44"/>
      <c r="Z459" s="44"/>
      <c r="AA459" s="44"/>
      <c r="AB459" s="44"/>
      <c r="AC459" s="44"/>
      <c r="AD459" s="44"/>
      <c r="AE459" s="44"/>
      <c r="AF459" s="44"/>
      <c r="AG459" s="44"/>
      <c r="AH459" s="42"/>
      <c r="AI459" s="42"/>
    </row>
    <row r="460" spans="1:35" ht="12.75" customHeight="1" x14ac:dyDescent="0.2">
      <c r="A460" s="42"/>
      <c r="B460" s="42"/>
      <c r="C460" s="42"/>
      <c r="D460" s="42"/>
      <c r="E460" s="42"/>
      <c r="F460" s="42"/>
      <c r="G460" s="44"/>
      <c r="H460" s="44"/>
      <c r="I460" s="41"/>
      <c r="J460" s="44"/>
      <c r="K460" s="41"/>
      <c r="L460" s="53"/>
      <c r="M460" s="41"/>
      <c r="N460" s="53"/>
      <c r="O460" s="44"/>
      <c r="P460" s="44"/>
      <c r="Q460" s="44"/>
      <c r="R460" s="44"/>
      <c r="S460" s="44"/>
      <c r="T460" s="44"/>
      <c r="U460" s="44"/>
      <c r="V460" s="44"/>
      <c r="W460" s="44"/>
      <c r="X460" s="44"/>
      <c r="Y460" s="44"/>
      <c r="Z460" s="44"/>
      <c r="AA460" s="44"/>
      <c r="AB460" s="44"/>
      <c r="AC460" s="44"/>
      <c r="AD460" s="44"/>
      <c r="AE460" s="44"/>
      <c r="AF460" s="44"/>
      <c r="AG460" s="44"/>
      <c r="AH460" s="42"/>
      <c r="AI460" s="42"/>
    </row>
    <row r="461" spans="1:35" ht="12.75" customHeight="1" x14ac:dyDescent="0.2">
      <c r="A461" s="42"/>
      <c r="B461" s="42"/>
      <c r="C461" s="42"/>
      <c r="D461" s="42"/>
      <c r="E461" s="42"/>
      <c r="F461" s="42"/>
      <c r="G461" s="44"/>
      <c r="H461" s="44"/>
      <c r="I461" s="41"/>
      <c r="J461" s="44"/>
      <c r="K461" s="41"/>
      <c r="L461" s="53"/>
      <c r="M461" s="41"/>
      <c r="N461" s="53"/>
      <c r="O461" s="44"/>
      <c r="P461" s="44"/>
      <c r="Q461" s="44"/>
      <c r="R461" s="44"/>
      <c r="S461" s="44"/>
      <c r="T461" s="44"/>
      <c r="U461" s="44"/>
      <c r="V461" s="44"/>
      <c r="W461" s="44"/>
      <c r="X461" s="44"/>
      <c r="Y461" s="44"/>
      <c r="Z461" s="44"/>
      <c r="AA461" s="44"/>
      <c r="AB461" s="44"/>
      <c r="AC461" s="44"/>
      <c r="AD461" s="44"/>
      <c r="AE461" s="44"/>
      <c r="AF461" s="44"/>
      <c r="AG461" s="44"/>
      <c r="AH461" s="42"/>
      <c r="AI461" s="42"/>
    </row>
    <row r="462" spans="1:35" ht="12.75" customHeight="1" x14ac:dyDescent="0.2">
      <c r="A462" s="42"/>
      <c r="B462" s="42"/>
      <c r="C462" s="42"/>
      <c r="D462" s="42"/>
      <c r="E462" s="42"/>
      <c r="F462" s="42"/>
      <c r="G462" s="44"/>
      <c r="H462" s="44"/>
      <c r="I462" s="41"/>
      <c r="J462" s="44"/>
      <c r="K462" s="41"/>
      <c r="L462" s="53"/>
      <c r="M462" s="41"/>
      <c r="N462" s="53"/>
      <c r="O462" s="44"/>
      <c r="P462" s="44"/>
      <c r="Q462" s="44"/>
      <c r="R462" s="44"/>
      <c r="S462" s="44"/>
      <c r="T462" s="44"/>
      <c r="U462" s="44"/>
      <c r="V462" s="44"/>
      <c r="W462" s="44"/>
      <c r="X462" s="44"/>
      <c r="Y462" s="44"/>
      <c r="Z462" s="44"/>
      <c r="AA462" s="44"/>
      <c r="AB462" s="44"/>
      <c r="AC462" s="44"/>
      <c r="AD462" s="44"/>
      <c r="AE462" s="44"/>
      <c r="AF462" s="44"/>
      <c r="AG462" s="44"/>
      <c r="AH462" s="42"/>
      <c r="AI462" s="42"/>
    </row>
    <row r="463" spans="1:35" ht="12.75" customHeight="1" x14ac:dyDescent="0.2">
      <c r="A463" s="42"/>
      <c r="B463" s="42"/>
      <c r="C463" s="42"/>
      <c r="D463" s="42"/>
      <c r="E463" s="42"/>
      <c r="F463" s="42"/>
      <c r="G463" s="44"/>
      <c r="H463" s="44"/>
      <c r="I463" s="41"/>
      <c r="J463" s="44"/>
      <c r="K463" s="41"/>
      <c r="L463" s="53"/>
      <c r="M463" s="41"/>
      <c r="N463" s="53"/>
      <c r="O463" s="44"/>
      <c r="P463" s="44"/>
      <c r="Q463" s="44"/>
      <c r="R463" s="44"/>
      <c r="S463" s="44"/>
      <c r="T463" s="44"/>
      <c r="U463" s="44"/>
      <c r="V463" s="44"/>
      <c r="W463" s="44"/>
      <c r="X463" s="44"/>
      <c r="Y463" s="44"/>
      <c r="Z463" s="44"/>
      <c r="AA463" s="44"/>
      <c r="AB463" s="44"/>
      <c r="AC463" s="44"/>
      <c r="AD463" s="44"/>
      <c r="AE463" s="44"/>
      <c r="AF463" s="44"/>
      <c r="AG463" s="44"/>
      <c r="AH463" s="42"/>
      <c r="AI463" s="42"/>
    </row>
    <row r="464" spans="1:35" ht="12.75" customHeight="1" x14ac:dyDescent="0.2">
      <c r="A464" s="42"/>
      <c r="B464" s="42"/>
      <c r="C464" s="42"/>
      <c r="D464" s="42"/>
      <c r="E464" s="42"/>
      <c r="F464" s="42"/>
      <c r="G464" s="44"/>
      <c r="H464" s="44"/>
      <c r="I464" s="41"/>
      <c r="J464" s="44"/>
      <c r="K464" s="41"/>
      <c r="L464" s="53"/>
      <c r="M464" s="41"/>
      <c r="N464" s="53"/>
      <c r="O464" s="44"/>
      <c r="P464" s="44"/>
      <c r="Q464" s="44"/>
      <c r="R464" s="44"/>
      <c r="S464" s="44"/>
      <c r="T464" s="44"/>
      <c r="U464" s="44"/>
      <c r="V464" s="44"/>
      <c r="W464" s="44"/>
      <c r="X464" s="44"/>
      <c r="Y464" s="44"/>
      <c r="Z464" s="44"/>
      <c r="AA464" s="44"/>
      <c r="AB464" s="44"/>
      <c r="AC464" s="44"/>
      <c r="AD464" s="44"/>
      <c r="AE464" s="44"/>
      <c r="AF464" s="44"/>
      <c r="AG464" s="44"/>
      <c r="AH464" s="42"/>
      <c r="AI464" s="42"/>
    </row>
    <row r="465" spans="1:35" ht="12.75" customHeight="1" x14ac:dyDescent="0.2">
      <c r="A465" s="42"/>
      <c r="B465" s="42"/>
      <c r="C465" s="42"/>
      <c r="D465" s="42"/>
      <c r="E465" s="42"/>
      <c r="F465" s="42"/>
      <c r="G465" s="44"/>
      <c r="H465" s="44"/>
      <c r="I465" s="41"/>
      <c r="J465" s="44"/>
      <c r="K465" s="41"/>
      <c r="L465" s="53"/>
      <c r="M465" s="41"/>
      <c r="N465" s="53"/>
      <c r="O465" s="44"/>
      <c r="P465" s="44"/>
      <c r="Q465" s="44"/>
      <c r="R465" s="44"/>
      <c r="S465" s="44"/>
      <c r="T465" s="44"/>
      <c r="U465" s="44"/>
      <c r="V465" s="44"/>
      <c r="W465" s="44"/>
      <c r="X465" s="44"/>
      <c r="Y465" s="44"/>
      <c r="Z465" s="44"/>
      <c r="AA465" s="44"/>
      <c r="AB465" s="44"/>
      <c r="AC465" s="44"/>
      <c r="AD465" s="44"/>
      <c r="AE465" s="44"/>
      <c r="AF465" s="44"/>
      <c r="AG465" s="44"/>
      <c r="AH465" s="42"/>
      <c r="AI465" s="42"/>
    </row>
    <row r="466" spans="1:35" ht="12.75" customHeight="1" x14ac:dyDescent="0.2">
      <c r="A466" s="42"/>
      <c r="B466" s="42"/>
      <c r="C466" s="42"/>
      <c r="D466" s="42"/>
      <c r="E466" s="42"/>
      <c r="F466" s="42"/>
      <c r="G466" s="44"/>
      <c r="H466" s="44"/>
      <c r="I466" s="41"/>
      <c r="J466" s="44"/>
      <c r="K466" s="41"/>
      <c r="L466" s="53"/>
      <c r="M466" s="41"/>
      <c r="N466" s="53"/>
      <c r="O466" s="44"/>
      <c r="P466" s="44"/>
      <c r="Q466" s="44"/>
      <c r="R466" s="44"/>
      <c r="S466" s="44"/>
      <c r="T466" s="44"/>
      <c r="U466" s="44"/>
      <c r="V466" s="44"/>
      <c r="W466" s="44"/>
      <c r="X466" s="44"/>
      <c r="Y466" s="44"/>
      <c r="Z466" s="44"/>
      <c r="AA466" s="44"/>
      <c r="AB466" s="44"/>
      <c r="AC466" s="44"/>
      <c r="AD466" s="44"/>
      <c r="AE466" s="44"/>
      <c r="AF466" s="44"/>
      <c r="AG466" s="44"/>
      <c r="AH466" s="42"/>
      <c r="AI466" s="42"/>
    </row>
    <row r="467" spans="1:35" ht="12.75" customHeight="1" x14ac:dyDescent="0.2">
      <c r="A467" s="42"/>
      <c r="B467" s="42"/>
      <c r="C467" s="42"/>
      <c r="D467" s="42"/>
      <c r="E467" s="42"/>
      <c r="F467" s="42"/>
      <c r="G467" s="44"/>
      <c r="H467" s="44"/>
      <c r="I467" s="41"/>
      <c r="J467" s="44"/>
      <c r="K467" s="41"/>
      <c r="L467" s="53"/>
      <c r="M467" s="41"/>
      <c r="N467" s="53"/>
      <c r="O467" s="44"/>
      <c r="P467" s="44"/>
      <c r="Q467" s="44"/>
      <c r="R467" s="44"/>
      <c r="S467" s="44"/>
      <c r="T467" s="44"/>
      <c r="U467" s="44"/>
      <c r="V467" s="44"/>
      <c r="W467" s="44"/>
      <c r="X467" s="44"/>
      <c r="Y467" s="44"/>
      <c r="Z467" s="44"/>
      <c r="AA467" s="44"/>
      <c r="AB467" s="44"/>
      <c r="AC467" s="44"/>
      <c r="AD467" s="44"/>
      <c r="AE467" s="44"/>
      <c r="AF467" s="44"/>
      <c r="AG467" s="44"/>
      <c r="AH467" s="42"/>
      <c r="AI467" s="42"/>
    </row>
    <row r="468" spans="1:35" ht="12.75" customHeight="1" x14ac:dyDescent="0.2">
      <c r="A468" s="42"/>
      <c r="B468" s="42"/>
      <c r="C468" s="42"/>
      <c r="D468" s="42"/>
      <c r="E468" s="42"/>
      <c r="F468" s="42"/>
      <c r="G468" s="44"/>
      <c r="H468" s="44"/>
      <c r="I468" s="41"/>
      <c r="J468" s="44"/>
      <c r="K468" s="41"/>
      <c r="L468" s="53"/>
      <c r="M468" s="41"/>
      <c r="N468" s="53"/>
      <c r="O468" s="44"/>
      <c r="P468" s="44"/>
      <c r="Q468" s="44"/>
      <c r="R468" s="44"/>
      <c r="S468" s="44"/>
      <c r="T468" s="44"/>
      <c r="U468" s="44"/>
      <c r="V468" s="44"/>
      <c r="W468" s="44"/>
      <c r="X468" s="44"/>
      <c r="Y468" s="44"/>
      <c r="Z468" s="44"/>
      <c r="AA468" s="44"/>
      <c r="AB468" s="44"/>
      <c r="AC468" s="44"/>
      <c r="AD468" s="44"/>
      <c r="AE468" s="44"/>
      <c r="AF468" s="44"/>
      <c r="AG468" s="44"/>
      <c r="AH468" s="42"/>
      <c r="AI468" s="42"/>
    </row>
    <row r="469" spans="1:35" ht="12.75" customHeight="1" x14ac:dyDescent="0.2">
      <c r="A469" s="42"/>
      <c r="B469" s="42"/>
      <c r="C469" s="42"/>
      <c r="D469" s="42"/>
      <c r="E469" s="42"/>
      <c r="F469" s="42"/>
      <c r="G469" s="44"/>
      <c r="H469" s="44"/>
      <c r="I469" s="41"/>
      <c r="J469" s="44"/>
      <c r="K469" s="41"/>
      <c r="L469" s="53"/>
      <c r="M469" s="41"/>
      <c r="N469" s="53"/>
      <c r="O469" s="44"/>
      <c r="P469" s="44"/>
      <c r="Q469" s="44"/>
      <c r="R469" s="44"/>
      <c r="S469" s="44"/>
      <c r="T469" s="44"/>
      <c r="U469" s="44"/>
      <c r="V469" s="44"/>
      <c r="W469" s="44"/>
      <c r="X469" s="44"/>
      <c r="Y469" s="44"/>
      <c r="Z469" s="44"/>
      <c r="AA469" s="44"/>
      <c r="AB469" s="44"/>
      <c r="AC469" s="44"/>
      <c r="AD469" s="44"/>
      <c r="AE469" s="44"/>
      <c r="AF469" s="44"/>
      <c r="AG469" s="44"/>
      <c r="AH469" s="42"/>
      <c r="AI469" s="42"/>
    </row>
    <row r="470" spans="1:35" ht="12.75" customHeight="1" x14ac:dyDescent="0.2">
      <c r="A470" s="42"/>
      <c r="B470" s="42"/>
      <c r="C470" s="42"/>
      <c r="D470" s="42"/>
      <c r="E470" s="42"/>
      <c r="F470" s="42"/>
      <c r="G470" s="44"/>
      <c r="H470" s="44"/>
      <c r="I470" s="41"/>
      <c r="J470" s="44"/>
      <c r="K470" s="41"/>
      <c r="L470" s="53"/>
      <c r="M470" s="41"/>
      <c r="N470" s="53"/>
      <c r="O470" s="44"/>
      <c r="P470" s="44"/>
      <c r="Q470" s="44"/>
      <c r="R470" s="44"/>
      <c r="S470" s="44"/>
      <c r="T470" s="44"/>
      <c r="U470" s="44"/>
      <c r="V470" s="44"/>
      <c r="W470" s="44"/>
      <c r="X470" s="44"/>
      <c r="Y470" s="44"/>
      <c r="Z470" s="44"/>
      <c r="AA470" s="44"/>
      <c r="AB470" s="44"/>
      <c r="AC470" s="44"/>
      <c r="AD470" s="44"/>
      <c r="AE470" s="44"/>
      <c r="AF470" s="44"/>
      <c r="AG470" s="44"/>
      <c r="AH470" s="42"/>
      <c r="AI470" s="42"/>
    </row>
    <row r="471" spans="1:35" ht="12.75" customHeight="1" x14ac:dyDescent="0.2">
      <c r="A471" s="42"/>
      <c r="B471" s="42"/>
      <c r="C471" s="42"/>
      <c r="D471" s="42"/>
      <c r="E471" s="42"/>
      <c r="F471" s="42"/>
      <c r="G471" s="44"/>
      <c r="H471" s="44"/>
      <c r="I471" s="41"/>
      <c r="J471" s="44"/>
      <c r="K471" s="41"/>
      <c r="L471" s="53"/>
      <c r="M471" s="41"/>
      <c r="N471" s="53"/>
      <c r="O471" s="44"/>
      <c r="P471" s="44"/>
      <c r="Q471" s="44"/>
      <c r="R471" s="44"/>
      <c r="S471" s="44"/>
      <c r="T471" s="44"/>
      <c r="U471" s="44"/>
      <c r="V471" s="44"/>
      <c r="W471" s="44"/>
      <c r="X471" s="44"/>
      <c r="Y471" s="44"/>
      <c r="Z471" s="44"/>
      <c r="AA471" s="44"/>
      <c r="AB471" s="44"/>
      <c r="AC471" s="44"/>
      <c r="AD471" s="44"/>
      <c r="AE471" s="44"/>
      <c r="AF471" s="44"/>
      <c r="AG471" s="44"/>
      <c r="AH471" s="42"/>
      <c r="AI471" s="42"/>
    </row>
    <row r="472" spans="1:35" ht="12.75" customHeight="1" x14ac:dyDescent="0.2">
      <c r="A472" s="42"/>
      <c r="B472" s="42"/>
      <c r="C472" s="42"/>
      <c r="D472" s="42"/>
      <c r="E472" s="42"/>
      <c r="F472" s="42"/>
      <c r="G472" s="44"/>
      <c r="H472" s="44"/>
      <c r="I472" s="41"/>
      <c r="J472" s="44"/>
      <c r="K472" s="41"/>
      <c r="L472" s="53"/>
      <c r="M472" s="41"/>
      <c r="N472" s="53"/>
      <c r="O472" s="44"/>
      <c r="P472" s="44"/>
      <c r="Q472" s="44"/>
      <c r="R472" s="44"/>
      <c r="S472" s="44"/>
      <c r="T472" s="44"/>
      <c r="U472" s="44"/>
      <c r="V472" s="44"/>
      <c r="W472" s="44"/>
      <c r="X472" s="44"/>
      <c r="Y472" s="44"/>
      <c r="Z472" s="44"/>
      <c r="AA472" s="44"/>
      <c r="AB472" s="44"/>
      <c r="AC472" s="44"/>
      <c r="AD472" s="44"/>
      <c r="AE472" s="44"/>
      <c r="AF472" s="44"/>
      <c r="AG472" s="44"/>
      <c r="AH472" s="42"/>
      <c r="AI472" s="42"/>
    </row>
    <row r="473" spans="1:35" ht="12.75" customHeight="1" x14ac:dyDescent="0.2">
      <c r="A473" s="42"/>
      <c r="B473" s="42"/>
      <c r="C473" s="42"/>
      <c r="D473" s="42"/>
      <c r="E473" s="42"/>
      <c r="F473" s="42"/>
      <c r="G473" s="44"/>
      <c r="H473" s="44"/>
      <c r="I473" s="41"/>
      <c r="J473" s="44"/>
      <c r="K473" s="41"/>
      <c r="L473" s="53"/>
      <c r="M473" s="41"/>
      <c r="N473" s="53"/>
      <c r="O473" s="44"/>
      <c r="P473" s="44"/>
      <c r="Q473" s="44"/>
      <c r="R473" s="44"/>
      <c r="S473" s="44"/>
      <c r="T473" s="44"/>
      <c r="U473" s="44"/>
      <c r="V473" s="44"/>
      <c r="W473" s="44"/>
      <c r="X473" s="44"/>
      <c r="Y473" s="44"/>
      <c r="Z473" s="44"/>
      <c r="AA473" s="44"/>
      <c r="AB473" s="44"/>
      <c r="AC473" s="44"/>
      <c r="AD473" s="44"/>
      <c r="AE473" s="44"/>
      <c r="AF473" s="44"/>
      <c r="AG473" s="44"/>
      <c r="AH473" s="42"/>
      <c r="AI473" s="42"/>
    </row>
    <row r="474" spans="1:35" ht="12.75" customHeight="1" x14ac:dyDescent="0.2">
      <c r="A474" s="42"/>
      <c r="B474" s="42"/>
      <c r="C474" s="42"/>
      <c r="D474" s="42"/>
      <c r="E474" s="42"/>
      <c r="F474" s="42"/>
      <c r="G474" s="44"/>
      <c r="H474" s="44"/>
      <c r="I474" s="41"/>
      <c r="J474" s="44"/>
      <c r="K474" s="41"/>
      <c r="L474" s="53"/>
      <c r="M474" s="41"/>
      <c r="N474" s="53"/>
      <c r="O474" s="44"/>
      <c r="P474" s="44"/>
      <c r="Q474" s="44"/>
      <c r="R474" s="44"/>
      <c r="S474" s="44"/>
      <c r="T474" s="44"/>
      <c r="U474" s="44"/>
      <c r="V474" s="44"/>
      <c r="W474" s="44"/>
      <c r="X474" s="44"/>
      <c r="Y474" s="44"/>
      <c r="Z474" s="44"/>
      <c r="AA474" s="44"/>
      <c r="AB474" s="44"/>
      <c r="AC474" s="44"/>
      <c r="AD474" s="44"/>
      <c r="AE474" s="44"/>
      <c r="AF474" s="44"/>
      <c r="AG474" s="44"/>
      <c r="AH474" s="42"/>
      <c r="AI474" s="42"/>
    </row>
    <row r="475" spans="1:35" ht="12.75" customHeight="1" x14ac:dyDescent="0.2">
      <c r="A475" s="42"/>
      <c r="B475" s="42"/>
      <c r="C475" s="42"/>
      <c r="D475" s="42"/>
      <c r="E475" s="42"/>
      <c r="F475" s="42"/>
      <c r="G475" s="44"/>
      <c r="H475" s="44"/>
      <c r="I475" s="41"/>
      <c r="J475" s="44"/>
      <c r="K475" s="41"/>
      <c r="L475" s="53"/>
      <c r="M475" s="41"/>
      <c r="N475" s="53"/>
      <c r="O475" s="44"/>
      <c r="P475" s="44"/>
      <c r="Q475" s="44"/>
      <c r="R475" s="44"/>
      <c r="S475" s="44"/>
      <c r="T475" s="44"/>
      <c r="U475" s="44"/>
      <c r="V475" s="44"/>
      <c r="W475" s="44"/>
      <c r="X475" s="44"/>
      <c r="Y475" s="44"/>
      <c r="Z475" s="44"/>
      <c r="AA475" s="44"/>
      <c r="AB475" s="44"/>
      <c r="AC475" s="44"/>
      <c r="AD475" s="44"/>
      <c r="AE475" s="44"/>
      <c r="AF475" s="44"/>
      <c r="AG475" s="44"/>
      <c r="AH475" s="42"/>
      <c r="AI475" s="42"/>
    </row>
    <row r="476" spans="1:35" ht="12.75" customHeight="1" x14ac:dyDescent="0.2">
      <c r="A476" s="42"/>
      <c r="B476" s="42"/>
      <c r="C476" s="42"/>
      <c r="D476" s="42"/>
      <c r="E476" s="42"/>
      <c r="F476" s="42"/>
      <c r="G476" s="44"/>
      <c r="H476" s="44"/>
      <c r="I476" s="41"/>
      <c r="J476" s="44"/>
      <c r="K476" s="41"/>
      <c r="L476" s="53"/>
      <c r="M476" s="41"/>
      <c r="N476" s="53"/>
      <c r="O476" s="44"/>
      <c r="P476" s="44"/>
      <c r="Q476" s="44"/>
      <c r="R476" s="44"/>
      <c r="S476" s="44"/>
      <c r="T476" s="44"/>
      <c r="U476" s="44"/>
      <c r="V476" s="44"/>
      <c r="W476" s="44"/>
      <c r="X476" s="44"/>
      <c r="Y476" s="44"/>
      <c r="Z476" s="44"/>
      <c r="AA476" s="44"/>
      <c r="AB476" s="44"/>
      <c r="AC476" s="44"/>
      <c r="AD476" s="44"/>
      <c r="AE476" s="44"/>
      <c r="AF476" s="44"/>
      <c r="AG476" s="44"/>
      <c r="AH476" s="42"/>
      <c r="AI476" s="42"/>
    </row>
    <row r="477" spans="1:35" ht="12.75" customHeight="1" x14ac:dyDescent="0.2">
      <c r="A477" s="42"/>
      <c r="B477" s="42"/>
      <c r="C477" s="42"/>
      <c r="D477" s="42"/>
      <c r="E477" s="42"/>
      <c r="F477" s="42"/>
      <c r="G477" s="44"/>
      <c r="H477" s="44"/>
      <c r="I477" s="41"/>
      <c r="J477" s="44"/>
      <c r="K477" s="41"/>
      <c r="L477" s="53"/>
      <c r="M477" s="41"/>
      <c r="N477" s="53"/>
      <c r="O477" s="44"/>
      <c r="P477" s="44"/>
      <c r="Q477" s="44"/>
      <c r="R477" s="44"/>
      <c r="S477" s="44"/>
      <c r="T477" s="44"/>
      <c r="U477" s="44"/>
      <c r="V477" s="44"/>
      <c r="W477" s="44"/>
      <c r="X477" s="44"/>
      <c r="Y477" s="44"/>
      <c r="Z477" s="44"/>
      <c r="AA477" s="44"/>
      <c r="AB477" s="44"/>
      <c r="AC477" s="44"/>
      <c r="AD477" s="44"/>
      <c r="AE477" s="44"/>
      <c r="AF477" s="44"/>
      <c r="AG477" s="44"/>
      <c r="AH477" s="42"/>
      <c r="AI477" s="42"/>
    </row>
    <row r="478" spans="1:35" ht="12.75" customHeight="1" x14ac:dyDescent="0.2">
      <c r="A478" s="42"/>
      <c r="B478" s="42"/>
      <c r="C478" s="42"/>
      <c r="D478" s="42"/>
      <c r="E478" s="42"/>
      <c r="F478" s="42"/>
      <c r="G478" s="44"/>
      <c r="H478" s="44"/>
      <c r="I478" s="41"/>
      <c r="J478" s="44"/>
      <c r="K478" s="41"/>
      <c r="L478" s="53"/>
      <c r="M478" s="41"/>
      <c r="N478" s="53"/>
      <c r="O478" s="44"/>
      <c r="P478" s="44"/>
      <c r="Q478" s="44"/>
      <c r="R478" s="44"/>
      <c r="S478" s="44"/>
      <c r="T478" s="44"/>
      <c r="U478" s="44"/>
      <c r="V478" s="44"/>
      <c r="W478" s="44"/>
      <c r="X478" s="44"/>
      <c r="Y478" s="44"/>
      <c r="Z478" s="44"/>
      <c r="AA478" s="44"/>
      <c r="AB478" s="44"/>
      <c r="AC478" s="44"/>
      <c r="AD478" s="44"/>
      <c r="AE478" s="44"/>
      <c r="AF478" s="44"/>
      <c r="AG478" s="44"/>
      <c r="AH478" s="42"/>
      <c r="AI478" s="42"/>
    </row>
    <row r="479" spans="1:35" ht="12.75" customHeight="1" x14ac:dyDescent="0.2">
      <c r="A479" s="42"/>
      <c r="B479" s="42"/>
      <c r="C479" s="42"/>
      <c r="D479" s="42"/>
      <c r="E479" s="42"/>
      <c r="F479" s="42"/>
      <c r="G479" s="44"/>
      <c r="H479" s="44"/>
      <c r="I479" s="41"/>
      <c r="J479" s="44"/>
      <c r="K479" s="41"/>
      <c r="L479" s="53"/>
      <c r="M479" s="41"/>
      <c r="N479" s="53"/>
      <c r="O479" s="44"/>
      <c r="P479" s="44"/>
      <c r="Q479" s="44"/>
      <c r="R479" s="44"/>
      <c r="S479" s="44"/>
      <c r="T479" s="44"/>
      <c r="U479" s="44"/>
      <c r="V479" s="44"/>
      <c r="W479" s="44"/>
      <c r="X479" s="44"/>
      <c r="Y479" s="44"/>
      <c r="Z479" s="44"/>
      <c r="AA479" s="44"/>
      <c r="AB479" s="44"/>
      <c r="AC479" s="44"/>
      <c r="AD479" s="44"/>
      <c r="AE479" s="44"/>
      <c r="AF479" s="44"/>
      <c r="AG479" s="44"/>
      <c r="AH479" s="42"/>
      <c r="AI479" s="42"/>
    </row>
    <row r="480" spans="1:35" ht="12.75" customHeight="1" x14ac:dyDescent="0.2">
      <c r="A480" s="42"/>
      <c r="B480" s="42"/>
      <c r="C480" s="42"/>
      <c r="D480" s="42"/>
      <c r="E480" s="42"/>
      <c r="F480" s="42"/>
      <c r="G480" s="44"/>
      <c r="H480" s="44"/>
      <c r="I480" s="41"/>
      <c r="J480" s="44"/>
      <c r="K480" s="41"/>
      <c r="L480" s="53"/>
      <c r="M480" s="41"/>
      <c r="N480" s="53"/>
      <c r="O480" s="44"/>
      <c r="P480" s="44"/>
      <c r="Q480" s="44"/>
      <c r="R480" s="44"/>
      <c r="S480" s="44"/>
      <c r="T480" s="44"/>
      <c r="U480" s="44"/>
      <c r="V480" s="44"/>
      <c r="W480" s="44"/>
      <c r="X480" s="44"/>
      <c r="Y480" s="44"/>
      <c r="Z480" s="44"/>
      <c r="AA480" s="44"/>
      <c r="AB480" s="44"/>
      <c r="AC480" s="44"/>
      <c r="AD480" s="44"/>
      <c r="AE480" s="44"/>
      <c r="AF480" s="44"/>
      <c r="AG480" s="44"/>
      <c r="AH480" s="42"/>
      <c r="AI480" s="42"/>
    </row>
    <row r="481" spans="1:35" ht="12.75" customHeight="1" x14ac:dyDescent="0.2">
      <c r="A481" s="42"/>
      <c r="B481" s="42"/>
      <c r="C481" s="42"/>
      <c r="D481" s="42"/>
      <c r="E481" s="42"/>
      <c r="F481" s="42"/>
      <c r="G481" s="44"/>
      <c r="H481" s="44"/>
      <c r="I481" s="41"/>
      <c r="J481" s="44"/>
      <c r="K481" s="41"/>
      <c r="L481" s="53"/>
      <c r="M481" s="41"/>
      <c r="N481" s="53"/>
      <c r="O481" s="44"/>
      <c r="P481" s="44"/>
      <c r="Q481" s="44"/>
      <c r="R481" s="44"/>
      <c r="S481" s="44"/>
      <c r="T481" s="44"/>
      <c r="U481" s="44"/>
      <c r="V481" s="44"/>
      <c r="W481" s="44"/>
      <c r="X481" s="44"/>
      <c r="Y481" s="44"/>
      <c r="Z481" s="44"/>
      <c r="AA481" s="44"/>
      <c r="AB481" s="44"/>
      <c r="AC481" s="44"/>
      <c r="AD481" s="44"/>
      <c r="AE481" s="44"/>
      <c r="AF481" s="44"/>
      <c r="AG481" s="44"/>
      <c r="AH481" s="42"/>
      <c r="AI481" s="42"/>
    </row>
    <row r="482" spans="1:35" ht="12.75" customHeight="1" x14ac:dyDescent="0.2">
      <c r="A482" s="42"/>
      <c r="B482" s="42"/>
      <c r="C482" s="42"/>
      <c r="D482" s="42"/>
      <c r="E482" s="42"/>
      <c r="F482" s="42"/>
      <c r="G482" s="44"/>
      <c r="H482" s="44"/>
      <c r="I482" s="41"/>
      <c r="J482" s="44"/>
      <c r="K482" s="41"/>
      <c r="L482" s="53"/>
      <c r="M482" s="41"/>
      <c r="N482" s="53"/>
      <c r="O482" s="44"/>
      <c r="P482" s="44"/>
      <c r="Q482" s="44"/>
      <c r="R482" s="44"/>
      <c r="S482" s="44"/>
      <c r="T482" s="44"/>
      <c r="U482" s="44"/>
      <c r="V482" s="44"/>
      <c r="W482" s="44"/>
      <c r="X482" s="44"/>
      <c r="Y482" s="44"/>
      <c r="Z482" s="44"/>
      <c r="AA482" s="44"/>
      <c r="AB482" s="44"/>
      <c r="AC482" s="44"/>
      <c r="AD482" s="44"/>
      <c r="AE482" s="44"/>
      <c r="AF482" s="44"/>
      <c r="AG482" s="44"/>
      <c r="AH482" s="42"/>
      <c r="AI482" s="42"/>
    </row>
    <row r="483" spans="1:35" ht="12.75" customHeight="1" x14ac:dyDescent="0.2">
      <c r="A483" s="42"/>
      <c r="B483" s="42"/>
      <c r="C483" s="42"/>
      <c r="D483" s="42"/>
      <c r="E483" s="42"/>
      <c r="F483" s="42"/>
      <c r="G483" s="44"/>
      <c r="H483" s="44"/>
      <c r="I483" s="41"/>
      <c r="J483" s="44"/>
      <c r="K483" s="41"/>
      <c r="L483" s="53"/>
      <c r="M483" s="41"/>
      <c r="N483" s="53"/>
      <c r="O483" s="44"/>
      <c r="P483" s="44"/>
      <c r="Q483" s="44"/>
      <c r="R483" s="44"/>
      <c r="S483" s="44"/>
      <c r="T483" s="44"/>
      <c r="U483" s="44"/>
      <c r="V483" s="44"/>
      <c r="W483" s="44"/>
      <c r="X483" s="44"/>
      <c r="Y483" s="44"/>
      <c r="Z483" s="44"/>
      <c r="AA483" s="44"/>
      <c r="AB483" s="44"/>
      <c r="AC483" s="44"/>
      <c r="AD483" s="44"/>
      <c r="AE483" s="44"/>
      <c r="AF483" s="44"/>
      <c r="AG483" s="44"/>
      <c r="AH483" s="42"/>
      <c r="AI483" s="42"/>
    </row>
    <row r="484" spans="1:35" ht="12.75" customHeight="1" x14ac:dyDescent="0.2">
      <c r="A484" s="42"/>
      <c r="B484" s="42"/>
      <c r="C484" s="42"/>
      <c r="D484" s="42"/>
      <c r="E484" s="42"/>
      <c r="F484" s="42"/>
      <c r="G484" s="44"/>
      <c r="H484" s="44"/>
      <c r="I484" s="41"/>
      <c r="J484" s="44"/>
      <c r="K484" s="41"/>
      <c r="L484" s="53"/>
      <c r="M484" s="41"/>
      <c r="N484" s="53"/>
      <c r="O484" s="44"/>
      <c r="P484" s="44"/>
      <c r="Q484" s="44"/>
      <c r="R484" s="44"/>
      <c r="S484" s="44"/>
      <c r="T484" s="44"/>
      <c r="U484" s="44"/>
      <c r="V484" s="44"/>
      <c r="W484" s="44"/>
      <c r="X484" s="44"/>
      <c r="Y484" s="44"/>
      <c r="Z484" s="44"/>
      <c r="AA484" s="44"/>
      <c r="AB484" s="44"/>
      <c r="AC484" s="44"/>
      <c r="AD484" s="44"/>
      <c r="AE484" s="44"/>
      <c r="AF484" s="44"/>
      <c r="AG484" s="44"/>
      <c r="AH484" s="42"/>
      <c r="AI484" s="42"/>
    </row>
    <row r="485" spans="1:35" ht="12.75" customHeight="1" x14ac:dyDescent="0.2">
      <c r="A485" s="42"/>
      <c r="B485" s="42"/>
      <c r="C485" s="42"/>
      <c r="D485" s="42"/>
      <c r="E485" s="42"/>
      <c r="F485" s="42"/>
      <c r="G485" s="44"/>
      <c r="H485" s="44"/>
      <c r="I485" s="41"/>
      <c r="J485" s="44"/>
      <c r="K485" s="41"/>
      <c r="L485" s="53"/>
      <c r="M485" s="41"/>
      <c r="N485" s="53"/>
      <c r="O485" s="44"/>
      <c r="P485" s="44"/>
      <c r="Q485" s="44"/>
      <c r="R485" s="44"/>
      <c r="S485" s="44"/>
      <c r="T485" s="44"/>
      <c r="U485" s="44"/>
      <c r="V485" s="44"/>
      <c r="W485" s="44"/>
      <c r="X485" s="44"/>
      <c r="Y485" s="44"/>
      <c r="Z485" s="44"/>
      <c r="AA485" s="44"/>
      <c r="AB485" s="44"/>
      <c r="AC485" s="44"/>
      <c r="AD485" s="44"/>
      <c r="AE485" s="44"/>
      <c r="AF485" s="44"/>
      <c r="AG485" s="44"/>
      <c r="AH485" s="42"/>
      <c r="AI485" s="42"/>
    </row>
    <row r="486" spans="1:35" ht="12.75" customHeight="1" x14ac:dyDescent="0.2">
      <c r="A486" s="42"/>
      <c r="B486" s="42"/>
      <c r="C486" s="42"/>
      <c r="D486" s="42"/>
      <c r="E486" s="42"/>
      <c r="F486" s="42"/>
      <c r="G486" s="44"/>
      <c r="H486" s="44"/>
      <c r="I486" s="41"/>
      <c r="J486" s="44"/>
      <c r="K486" s="41"/>
      <c r="L486" s="53"/>
      <c r="M486" s="41"/>
      <c r="N486" s="53"/>
      <c r="O486" s="44"/>
      <c r="P486" s="44"/>
      <c r="Q486" s="44"/>
      <c r="R486" s="44"/>
      <c r="S486" s="44"/>
      <c r="T486" s="44"/>
      <c r="U486" s="44"/>
      <c r="V486" s="44"/>
      <c r="W486" s="44"/>
      <c r="X486" s="44"/>
      <c r="Y486" s="44"/>
      <c r="Z486" s="44"/>
      <c r="AA486" s="44"/>
      <c r="AB486" s="44"/>
      <c r="AC486" s="44"/>
      <c r="AD486" s="44"/>
      <c r="AE486" s="44"/>
      <c r="AF486" s="44"/>
      <c r="AG486" s="44"/>
      <c r="AH486" s="42"/>
      <c r="AI486" s="42"/>
    </row>
    <row r="487" spans="1:35" ht="12.75" customHeight="1" x14ac:dyDescent="0.2">
      <c r="A487" s="42"/>
      <c r="B487" s="42"/>
      <c r="C487" s="42"/>
      <c r="D487" s="42"/>
      <c r="E487" s="42"/>
      <c r="F487" s="42"/>
      <c r="G487" s="44"/>
      <c r="H487" s="44"/>
      <c r="I487" s="41"/>
      <c r="J487" s="44"/>
      <c r="K487" s="41"/>
      <c r="L487" s="53"/>
      <c r="M487" s="41"/>
      <c r="N487" s="53"/>
      <c r="O487" s="44"/>
      <c r="P487" s="44"/>
      <c r="Q487" s="44"/>
      <c r="R487" s="44"/>
      <c r="S487" s="44"/>
      <c r="T487" s="44"/>
      <c r="U487" s="44"/>
      <c r="V487" s="44"/>
      <c r="W487" s="44"/>
      <c r="X487" s="44"/>
      <c r="Y487" s="44"/>
      <c r="Z487" s="44"/>
      <c r="AA487" s="44"/>
      <c r="AB487" s="44"/>
      <c r="AC487" s="44"/>
      <c r="AD487" s="44"/>
      <c r="AE487" s="44"/>
      <c r="AF487" s="44"/>
      <c r="AG487" s="44"/>
      <c r="AH487" s="42"/>
      <c r="AI487" s="42"/>
    </row>
    <row r="488" spans="1:35" ht="12.75" customHeight="1" x14ac:dyDescent="0.2">
      <c r="A488" s="42"/>
      <c r="B488" s="42"/>
      <c r="C488" s="42"/>
      <c r="D488" s="42"/>
      <c r="E488" s="42"/>
      <c r="F488" s="42"/>
      <c r="G488" s="44"/>
      <c r="H488" s="44"/>
      <c r="I488" s="41"/>
      <c r="J488" s="44"/>
      <c r="K488" s="41"/>
      <c r="L488" s="53"/>
      <c r="M488" s="41"/>
      <c r="N488" s="53"/>
      <c r="O488" s="44"/>
      <c r="P488" s="44"/>
      <c r="Q488" s="44"/>
      <c r="R488" s="44"/>
      <c r="S488" s="44"/>
      <c r="T488" s="44"/>
      <c r="U488" s="44"/>
      <c r="V488" s="44"/>
      <c r="W488" s="44"/>
      <c r="X488" s="44"/>
      <c r="Y488" s="44"/>
      <c r="Z488" s="44"/>
      <c r="AA488" s="44"/>
      <c r="AB488" s="44"/>
      <c r="AC488" s="44"/>
      <c r="AD488" s="44"/>
      <c r="AE488" s="44"/>
      <c r="AF488" s="44"/>
      <c r="AG488" s="44"/>
      <c r="AH488" s="42"/>
      <c r="AI488" s="42"/>
    </row>
    <row r="489" spans="1:35" ht="12.75" customHeight="1" x14ac:dyDescent="0.2">
      <c r="A489" s="42"/>
      <c r="B489" s="42"/>
      <c r="C489" s="42"/>
      <c r="D489" s="42"/>
      <c r="E489" s="42"/>
      <c r="F489" s="42"/>
      <c r="G489" s="44"/>
      <c r="H489" s="44"/>
      <c r="I489" s="41"/>
      <c r="J489" s="44"/>
      <c r="K489" s="41"/>
      <c r="L489" s="53"/>
      <c r="M489" s="41"/>
      <c r="N489" s="53"/>
      <c r="O489" s="44"/>
      <c r="P489" s="44"/>
      <c r="Q489" s="44"/>
      <c r="R489" s="44"/>
      <c r="S489" s="44"/>
      <c r="T489" s="44"/>
      <c r="U489" s="44"/>
      <c r="V489" s="44"/>
      <c r="W489" s="44"/>
      <c r="X489" s="44"/>
      <c r="Y489" s="44"/>
      <c r="Z489" s="44"/>
      <c r="AA489" s="44"/>
      <c r="AB489" s="44"/>
      <c r="AC489" s="44"/>
      <c r="AD489" s="44"/>
      <c r="AE489" s="44"/>
      <c r="AF489" s="44"/>
      <c r="AG489" s="44"/>
      <c r="AH489" s="42"/>
      <c r="AI489" s="42"/>
    </row>
    <row r="490" spans="1:35" ht="12.75" customHeight="1" x14ac:dyDescent="0.2">
      <c r="A490" s="42"/>
      <c r="B490" s="42"/>
      <c r="C490" s="42"/>
      <c r="D490" s="42"/>
      <c r="E490" s="42"/>
      <c r="F490" s="42"/>
      <c r="G490" s="44"/>
      <c r="H490" s="44"/>
      <c r="I490" s="41"/>
      <c r="J490" s="44"/>
      <c r="K490" s="41"/>
      <c r="L490" s="53"/>
      <c r="M490" s="41"/>
      <c r="N490" s="53"/>
      <c r="O490" s="44"/>
      <c r="P490" s="44"/>
      <c r="Q490" s="44"/>
      <c r="R490" s="44"/>
      <c r="S490" s="44"/>
      <c r="T490" s="44"/>
      <c r="U490" s="44"/>
      <c r="V490" s="44"/>
      <c r="W490" s="44"/>
      <c r="X490" s="44"/>
      <c r="Y490" s="44"/>
      <c r="Z490" s="44"/>
      <c r="AA490" s="44"/>
      <c r="AB490" s="44"/>
      <c r="AC490" s="44"/>
      <c r="AD490" s="44"/>
      <c r="AE490" s="44"/>
      <c r="AF490" s="44"/>
      <c r="AG490" s="44"/>
      <c r="AH490" s="42"/>
      <c r="AI490" s="42"/>
    </row>
    <row r="491" spans="1:35" ht="12.75" customHeight="1" x14ac:dyDescent="0.2">
      <c r="A491" s="42"/>
      <c r="B491" s="42"/>
      <c r="C491" s="42"/>
      <c r="D491" s="42"/>
      <c r="E491" s="42"/>
      <c r="F491" s="42"/>
      <c r="G491" s="44"/>
      <c r="H491" s="44"/>
      <c r="I491" s="41"/>
      <c r="J491" s="44"/>
      <c r="K491" s="41"/>
      <c r="L491" s="53"/>
      <c r="M491" s="41"/>
      <c r="N491" s="53"/>
      <c r="O491" s="44"/>
      <c r="P491" s="44"/>
      <c r="Q491" s="44"/>
      <c r="R491" s="44"/>
      <c r="S491" s="44"/>
      <c r="T491" s="44"/>
      <c r="U491" s="44"/>
      <c r="V491" s="44"/>
      <c r="W491" s="44"/>
      <c r="X491" s="44"/>
      <c r="Y491" s="44"/>
      <c r="Z491" s="44"/>
      <c r="AA491" s="44"/>
      <c r="AB491" s="44"/>
      <c r="AC491" s="44"/>
      <c r="AD491" s="44"/>
      <c r="AE491" s="44"/>
      <c r="AF491" s="44"/>
      <c r="AG491" s="44"/>
      <c r="AH491" s="42"/>
      <c r="AI491" s="42"/>
    </row>
    <row r="492" spans="1:35" ht="12.75" customHeight="1" x14ac:dyDescent="0.2">
      <c r="A492" s="42"/>
      <c r="B492" s="42"/>
      <c r="C492" s="42"/>
      <c r="D492" s="42"/>
      <c r="E492" s="42"/>
      <c r="F492" s="42"/>
      <c r="G492" s="44"/>
      <c r="H492" s="44"/>
      <c r="I492" s="41"/>
      <c r="J492" s="44"/>
      <c r="K492" s="41"/>
      <c r="L492" s="53"/>
      <c r="M492" s="41"/>
      <c r="N492" s="53"/>
      <c r="O492" s="44"/>
      <c r="P492" s="44"/>
      <c r="Q492" s="44"/>
      <c r="R492" s="44"/>
      <c r="S492" s="44"/>
      <c r="T492" s="44"/>
      <c r="U492" s="44"/>
      <c r="V492" s="44"/>
      <c r="W492" s="44"/>
      <c r="X492" s="44"/>
      <c r="Y492" s="44"/>
      <c r="Z492" s="44"/>
      <c r="AA492" s="44"/>
      <c r="AB492" s="44"/>
      <c r="AC492" s="44"/>
      <c r="AD492" s="44"/>
      <c r="AE492" s="44"/>
      <c r="AF492" s="44"/>
      <c r="AG492" s="44"/>
      <c r="AH492" s="42"/>
      <c r="AI492" s="42"/>
    </row>
    <row r="493" spans="1:35" ht="12.75" customHeight="1" x14ac:dyDescent="0.2">
      <c r="A493" s="42"/>
      <c r="B493" s="42"/>
      <c r="C493" s="42"/>
      <c r="D493" s="42"/>
      <c r="E493" s="42"/>
      <c r="F493" s="42"/>
      <c r="G493" s="44"/>
      <c r="H493" s="44"/>
      <c r="I493" s="41"/>
      <c r="J493" s="44"/>
      <c r="K493" s="41"/>
      <c r="L493" s="53"/>
      <c r="M493" s="41"/>
      <c r="N493" s="53"/>
      <c r="O493" s="44"/>
      <c r="P493" s="44"/>
      <c r="Q493" s="44"/>
      <c r="R493" s="44"/>
      <c r="S493" s="44"/>
      <c r="T493" s="44"/>
      <c r="U493" s="44"/>
      <c r="V493" s="44"/>
      <c r="W493" s="44"/>
      <c r="X493" s="44"/>
      <c r="Y493" s="44"/>
      <c r="Z493" s="44"/>
      <c r="AA493" s="44"/>
      <c r="AB493" s="44"/>
      <c r="AC493" s="44"/>
      <c r="AD493" s="44"/>
      <c r="AE493" s="44"/>
      <c r="AF493" s="44"/>
      <c r="AG493" s="44"/>
      <c r="AH493" s="42"/>
      <c r="AI493" s="42"/>
    </row>
    <row r="494" spans="1:35" ht="12.75" customHeight="1" x14ac:dyDescent="0.2">
      <c r="A494" s="42"/>
      <c r="B494" s="42"/>
      <c r="C494" s="42"/>
      <c r="D494" s="42"/>
      <c r="E494" s="42"/>
      <c r="F494" s="42"/>
      <c r="G494" s="44"/>
      <c r="H494" s="44"/>
      <c r="I494" s="41"/>
      <c r="J494" s="44"/>
      <c r="K494" s="41"/>
      <c r="L494" s="53"/>
      <c r="M494" s="41"/>
      <c r="N494" s="53"/>
      <c r="O494" s="44"/>
      <c r="P494" s="44"/>
      <c r="Q494" s="44"/>
      <c r="R494" s="44"/>
      <c r="S494" s="44"/>
      <c r="T494" s="44"/>
      <c r="U494" s="44"/>
      <c r="V494" s="44"/>
      <c r="W494" s="44"/>
      <c r="X494" s="44"/>
      <c r="Y494" s="44"/>
      <c r="Z494" s="44"/>
      <c r="AA494" s="44"/>
      <c r="AB494" s="44"/>
      <c r="AC494" s="44"/>
      <c r="AD494" s="44"/>
      <c r="AE494" s="44"/>
      <c r="AF494" s="44"/>
      <c r="AG494" s="44"/>
      <c r="AH494" s="42"/>
      <c r="AI494" s="42"/>
    </row>
    <row r="495" spans="1:35" ht="12.75" customHeight="1" x14ac:dyDescent="0.2">
      <c r="A495" s="42"/>
      <c r="B495" s="42"/>
      <c r="C495" s="42"/>
      <c r="D495" s="42"/>
      <c r="E495" s="42"/>
      <c r="F495" s="42"/>
      <c r="G495" s="44"/>
      <c r="H495" s="44"/>
      <c r="I495" s="41"/>
      <c r="J495" s="44"/>
      <c r="K495" s="41"/>
      <c r="L495" s="53"/>
      <c r="M495" s="41"/>
      <c r="N495" s="53"/>
      <c r="O495" s="44"/>
      <c r="P495" s="44"/>
      <c r="Q495" s="44"/>
      <c r="R495" s="44"/>
      <c r="S495" s="44"/>
      <c r="T495" s="44"/>
      <c r="U495" s="44"/>
      <c r="V495" s="44"/>
      <c r="W495" s="44"/>
      <c r="X495" s="44"/>
      <c r="Y495" s="44"/>
      <c r="Z495" s="44"/>
      <c r="AA495" s="44"/>
      <c r="AB495" s="44"/>
      <c r="AC495" s="44"/>
      <c r="AD495" s="44"/>
      <c r="AE495" s="44"/>
      <c r="AF495" s="44"/>
      <c r="AG495" s="44"/>
      <c r="AH495" s="42"/>
      <c r="AI495" s="42"/>
    </row>
    <row r="496" spans="1:35" ht="12.75" customHeight="1" x14ac:dyDescent="0.2">
      <c r="A496" s="42"/>
      <c r="B496" s="42"/>
      <c r="C496" s="42"/>
      <c r="D496" s="42"/>
      <c r="E496" s="42"/>
      <c r="F496" s="42"/>
      <c r="G496" s="44"/>
      <c r="H496" s="44"/>
      <c r="I496" s="41"/>
      <c r="J496" s="44"/>
      <c r="K496" s="41"/>
      <c r="L496" s="53"/>
      <c r="M496" s="41"/>
      <c r="N496" s="53"/>
      <c r="O496" s="44"/>
      <c r="P496" s="44"/>
      <c r="Q496" s="44"/>
      <c r="R496" s="44"/>
      <c r="S496" s="44"/>
      <c r="T496" s="44"/>
      <c r="U496" s="44"/>
      <c r="V496" s="44"/>
      <c r="W496" s="44"/>
      <c r="X496" s="44"/>
      <c r="Y496" s="44"/>
      <c r="Z496" s="44"/>
      <c r="AA496" s="44"/>
      <c r="AB496" s="44"/>
      <c r="AC496" s="44"/>
      <c r="AD496" s="44"/>
      <c r="AE496" s="44"/>
      <c r="AF496" s="44"/>
      <c r="AG496" s="44"/>
      <c r="AH496" s="42"/>
      <c r="AI496" s="42"/>
    </row>
    <row r="497" spans="1:35" ht="12.75" customHeight="1" x14ac:dyDescent="0.2">
      <c r="A497" s="42"/>
      <c r="B497" s="42"/>
      <c r="C497" s="42"/>
      <c r="D497" s="42"/>
      <c r="E497" s="42"/>
      <c r="F497" s="42"/>
      <c r="G497" s="44"/>
      <c r="H497" s="44"/>
      <c r="I497" s="41"/>
      <c r="J497" s="44"/>
      <c r="K497" s="41"/>
      <c r="L497" s="53"/>
      <c r="M497" s="41"/>
      <c r="N497" s="53"/>
      <c r="O497" s="44"/>
      <c r="P497" s="44"/>
      <c r="Q497" s="44"/>
      <c r="R497" s="44"/>
      <c r="S497" s="44"/>
      <c r="T497" s="44"/>
      <c r="U497" s="44"/>
      <c r="V497" s="44"/>
      <c r="W497" s="44"/>
      <c r="X497" s="44"/>
      <c r="Y497" s="44"/>
      <c r="Z497" s="44"/>
      <c r="AA497" s="44"/>
      <c r="AB497" s="44"/>
      <c r="AC497" s="44"/>
      <c r="AD497" s="44"/>
      <c r="AE497" s="44"/>
      <c r="AF497" s="44"/>
      <c r="AG497" s="44"/>
      <c r="AH497" s="42"/>
      <c r="AI497" s="42"/>
    </row>
    <row r="498" spans="1:35" ht="12.75" customHeight="1" x14ac:dyDescent="0.2">
      <c r="A498" s="42"/>
      <c r="B498" s="42"/>
      <c r="C498" s="42"/>
      <c r="D498" s="42"/>
      <c r="E498" s="42"/>
      <c r="F498" s="42"/>
      <c r="G498" s="44"/>
      <c r="H498" s="44"/>
      <c r="I498" s="41"/>
      <c r="J498" s="44"/>
      <c r="K498" s="41"/>
      <c r="L498" s="53"/>
      <c r="M498" s="41"/>
      <c r="N498" s="53"/>
      <c r="O498" s="44"/>
      <c r="P498" s="44"/>
      <c r="Q498" s="44"/>
      <c r="R498" s="44"/>
      <c r="S498" s="44"/>
      <c r="T498" s="44"/>
      <c r="U498" s="44"/>
      <c r="V498" s="44"/>
      <c r="W498" s="44"/>
      <c r="X498" s="44"/>
      <c r="Y498" s="44"/>
      <c r="Z498" s="44"/>
      <c r="AA498" s="44"/>
      <c r="AB498" s="44"/>
      <c r="AC498" s="44"/>
      <c r="AD498" s="44"/>
      <c r="AE498" s="44"/>
      <c r="AF498" s="44"/>
      <c r="AG498" s="44"/>
      <c r="AH498" s="42"/>
      <c r="AI498" s="42"/>
    </row>
    <row r="499" spans="1:35" ht="12.75" customHeight="1" x14ac:dyDescent="0.2">
      <c r="A499" s="42"/>
      <c r="B499" s="42"/>
      <c r="C499" s="42"/>
      <c r="D499" s="42"/>
      <c r="E499" s="42"/>
      <c r="F499" s="42"/>
      <c r="G499" s="44"/>
      <c r="H499" s="44"/>
      <c r="I499" s="41"/>
      <c r="J499" s="44"/>
      <c r="K499" s="41"/>
      <c r="L499" s="53"/>
      <c r="M499" s="41"/>
      <c r="N499" s="53"/>
      <c r="O499" s="44"/>
      <c r="P499" s="44"/>
      <c r="Q499" s="44"/>
      <c r="R499" s="44"/>
      <c r="S499" s="44"/>
      <c r="T499" s="44"/>
      <c r="U499" s="44"/>
      <c r="V499" s="44"/>
      <c r="W499" s="44"/>
      <c r="X499" s="44"/>
      <c r="Y499" s="44"/>
      <c r="Z499" s="44"/>
      <c r="AA499" s="44"/>
      <c r="AB499" s="44"/>
      <c r="AC499" s="44"/>
      <c r="AD499" s="44"/>
      <c r="AE499" s="44"/>
      <c r="AF499" s="44"/>
      <c r="AG499" s="44"/>
      <c r="AH499" s="42"/>
      <c r="AI499" s="42"/>
    </row>
    <row r="500" spans="1:35" ht="12.75" customHeight="1" x14ac:dyDescent="0.2">
      <c r="A500" s="42"/>
      <c r="B500" s="42"/>
      <c r="C500" s="42"/>
      <c r="D500" s="42"/>
      <c r="E500" s="42"/>
      <c r="F500" s="42"/>
      <c r="G500" s="44"/>
      <c r="H500" s="44"/>
      <c r="I500" s="41"/>
      <c r="J500" s="44"/>
      <c r="K500" s="41"/>
      <c r="L500" s="53"/>
      <c r="M500" s="41"/>
      <c r="N500" s="53"/>
      <c r="O500" s="44"/>
      <c r="P500" s="44"/>
      <c r="Q500" s="44"/>
      <c r="R500" s="44"/>
      <c r="S500" s="44"/>
      <c r="T500" s="44"/>
      <c r="U500" s="44"/>
      <c r="V500" s="44"/>
      <c r="W500" s="44"/>
      <c r="X500" s="44"/>
      <c r="Y500" s="44"/>
      <c r="Z500" s="44"/>
      <c r="AA500" s="44"/>
      <c r="AB500" s="44"/>
      <c r="AC500" s="44"/>
      <c r="AD500" s="44"/>
      <c r="AE500" s="44"/>
      <c r="AF500" s="44"/>
      <c r="AG500" s="44"/>
      <c r="AH500" s="42"/>
      <c r="AI500" s="42"/>
    </row>
    <row r="501" spans="1:35" ht="12.75" customHeight="1" x14ac:dyDescent="0.2">
      <c r="A501" s="42"/>
      <c r="B501" s="42"/>
      <c r="C501" s="42"/>
      <c r="D501" s="42"/>
      <c r="E501" s="42"/>
      <c r="F501" s="42"/>
      <c r="G501" s="44"/>
      <c r="H501" s="44"/>
      <c r="I501" s="41"/>
      <c r="J501" s="44"/>
      <c r="K501" s="41"/>
      <c r="L501" s="53"/>
      <c r="M501" s="41"/>
      <c r="N501" s="53"/>
      <c r="O501" s="44"/>
      <c r="P501" s="44"/>
      <c r="Q501" s="44"/>
      <c r="R501" s="44"/>
      <c r="S501" s="44"/>
      <c r="T501" s="44"/>
      <c r="U501" s="44"/>
      <c r="V501" s="44"/>
      <c r="W501" s="44"/>
      <c r="X501" s="44"/>
      <c r="Y501" s="44"/>
      <c r="Z501" s="44"/>
      <c r="AA501" s="44"/>
      <c r="AB501" s="44"/>
      <c r="AC501" s="44"/>
      <c r="AD501" s="44"/>
      <c r="AE501" s="44"/>
      <c r="AF501" s="44"/>
      <c r="AG501" s="44"/>
      <c r="AH501" s="42"/>
      <c r="AI501" s="42"/>
    </row>
    <row r="502" spans="1:35" ht="12.75" customHeight="1" x14ac:dyDescent="0.2">
      <c r="A502" s="42"/>
      <c r="B502" s="42"/>
      <c r="C502" s="42"/>
      <c r="D502" s="42"/>
      <c r="E502" s="42"/>
      <c r="F502" s="42"/>
      <c r="G502" s="44"/>
      <c r="H502" s="44"/>
      <c r="I502" s="41"/>
      <c r="J502" s="44"/>
      <c r="K502" s="41"/>
      <c r="L502" s="53"/>
      <c r="M502" s="41"/>
      <c r="N502" s="53"/>
      <c r="O502" s="44"/>
      <c r="P502" s="44"/>
      <c r="Q502" s="44"/>
      <c r="R502" s="44"/>
      <c r="S502" s="44"/>
      <c r="T502" s="44"/>
      <c r="U502" s="44"/>
      <c r="V502" s="44"/>
      <c r="W502" s="44"/>
      <c r="X502" s="44"/>
      <c r="Y502" s="44"/>
      <c r="Z502" s="44"/>
      <c r="AA502" s="44"/>
      <c r="AB502" s="44"/>
      <c r="AC502" s="44"/>
      <c r="AD502" s="44"/>
      <c r="AE502" s="44"/>
      <c r="AF502" s="44"/>
      <c r="AG502" s="44"/>
      <c r="AH502" s="42"/>
      <c r="AI502" s="42"/>
    </row>
    <row r="503" spans="1:35" ht="12.75" customHeight="1" x14ac:dyDescent="0.2">
      <c r="A503" s="42"/>
      <c r="B503" s="42"/>
      <c r="C503" s="42"/>
      <c r="D503" s="42"/>
      <c r="E503" s="42"/>
      <c r="F503" s="42"/>
      <c r="G503" s="44"/>
      <c r="H503" s="44"/>
      <c r="I503" s="41"/>
      <c r="J503" s="44"/>
      <c r="K503" s="41"/>
      <c r="L503" s="53"/>
      <c r="M503" s="41"/>
      <c r="N503" s="53"/>
      <c r="O503" s="44"/>
      <c r="P503" s="44"/>
      <c r="Q503" s="44"/>
      <c r="R503" s="44"/>
      <c r="S503" s="44"/>
      <c r="T503" s="44"/>
      <c r="U503" s="44"/>
      <c r="V503" s="44"/>
      <c r="W503" s="44"/>
      <c r="X503" s="44"/>
      <c r="Y503" s="44"/>
      <c r="Z503" s="44"/>
      <c r="AA503" s="44"/>
      <c r="AB503" s="44"/>
      <c r="AC503" s="44"/>
      <c r="AD503" s="44"/>
      <c r="AE503" s="44"/>
      <c r="AF503" s="44"/>
      <c r="AG503" s="44"/>
      <c r="AH503" s="42"/>
      <c r="AI503" s="42"/>
    </row>
    <row r="504" spans="1:35" ht="12.75" customHeight="1" x14ac:dyDescent="0.2">
      <c r="A504" s="42"/>
      <c r="B504" s="42"/>
      <c r="C504" s="42"/>
      <c r="D504" s="42"/>
      <c r="E504" s="42"/>
      <c r="F504" s="42"/>
      <c r="G504" s="44"/>
      <c r="H504" s="44"/>
      <c r="I504" s="41"/>
      <c r="J504" s="44"/>
      <c r="K504" s="41"/>
      <c r="L504" s="53"/>
      <c r="M504" s="41"/>
      <c r="N504" s="53"/>
      <c r="O504" s="44"/>
      <c r="P504" s="44"/>
      <c r="Q504" s="44"/>
      <c r="R504" s="44"/>
      <c r="S504" s="44"/>
      <c r="T504" s="44"/>
      <c r="U504" s="44"/>
      <c r="V504" s="44"/>
      <c r="W504" s="44"/>
      <c r="X504" s="44"/>
      <c r="Y504" s="44"/>
      <c r="Z504" s="44"/>
      <c r="AA504" s="44"/>
      <c r="AB504" s="44"/>
      <c r="AC504" s="44"/>
      <c r="AD504" s="44"/>
      <c r="AE504" s="44"/>
      <c r="AF504" s="44"/>
      <c r="AG504" s="44"/>
      <c r="AH504" s="42"/>
      <c r="AI504" s="42"/>
    </row>
    <row r="505" spans="1:35" ht="12.75" customHeight="1" x14ac:dyDescent="0.2">
      <c r="A505" s="42"/>
      <c r="B505" s="42"/>
      <c r="C505" s="42"/>
      <c r="D505" s="42"/>
      <c r="E505" s="42"/>
      <c r="F505" s="42"/>
      <c r="G505" s="44"/>
      <c r="H505" s="44"/>
      <c r="I505" s="41"/>
      <c r="J505" s="44"/>
      <c r="K505" s="41"/>
      <c r="L505" s="53"/>
      <c r="M505" s="41"/>
      <c r="N505" s="53"/>
      <c r="O505" s="44"/>
      <c r="P505" s="44"/>
      <c r="Q505" s="44"/>
      <c r="R505" s="44"/>
      <c r="S505" s="44"/>
      <c r="T505" s="44"/>
      <c r="U505" s="44"/>
      <c r="V505" s="44"/>
      <c r="W505" s="44"/>
      <c r="X505" s="44"/>
      <c r="Y505" s="44"/>
      <c r="Z505" s="44"/>
      <c r="AA505" s="44"/>
      <c r="AB505" s="44"/>
      <c r="AC505" s="44"/>
      <c r="AD505" s="44"/>
      <c r="AE505" s="44"/>
      <c r="AF505" s="44"/>
      <c r="AG505" s="44"/>
      <c r="AH505" s="42"/>
      <c r="AI505" s="42"/>
    </row>
    <row r="506" spans="1:35" ht="12.75" customHeight="1" x14ac:dyDescent="0.2">
      <c r="A506" s="42"/>
      <c r="B506" s="42"/>
      <c r="C506" s="42"/>
      <c r="D506" s="42"/>
      <c r="E506" s="42"/>
      <c r="F506" s="42"/>
      <c r="G506" s="44"/>
      <c r="H506" s="44"/>
      <c r="I506" s="41"/>
      <c r="J506" s="44"/>
      <c r="K506" s="41"/>
      <c r="L506" s="53"/>
      <c r="M506" s="41"/>
      <c r="N506" s="53"/>
      <c r="O506" s="44"/>
      <c r="P506" s="44"/>
      <c r="Q506" s="44"/>
      <c r="R506" s="44"/>
      <c r="S506" s="44"/>
      <c r="T506" s="44"/>
      <c r="U506" s="44"/>
      <c r="V506" s="44"/>
      <c r="W506" s="44"/>
      <c r="X506" s="44"/>
      <c r="Y506" s="44"/>
      <c r="Z506" s="44"/>
      <c r="AA506" s="44"/>
      <c r="AB506" s="44"/>
      <c r="AC506" s="44"/>
      <c r="AD506" s="44"/>
      <c r="AE506" s="44"/>
      <c r="AF506" s="44"/>
      <c r="AG506" s="44"/>
      <c r="AH506" s="42"/>
      <c r="AI506" s="42"/>
    </row>
    <row r="507" spans="1:35" ht="12.75" customHeight="1" x14ac:dyDescent="0.2">
      <c r="A507" s="42"/>
      <c r="B507" s="42"/>
      <c r="C507" s="42"/>
      <c r="D507" s="42"/>
      <c r="E507" s="42"/>
      <c r="F507" s="42"/>
      <c r="G507" s="44"/>
      <c r="H507" s="44"/>
      <c r="I507" s="41"/>
      <c r="J507" s="44"/>
      <c r="K507" s="41"/>
      <c r="L507" s="53"/>
      <c r="M507" s="41"/>
      <c r="N507" s="53"/>
      <c r="O507" s="44"/>
      <c r="P507" s="44"/>
      <c r="Q507" s="44"/>
      <c r="R507" s="44"/>
      <c r="S507" s="44"/>
      <c r="T507" s="44"/>
      <c r="U507" s="44"/>
      <c r="V507" s="44"/>
      <c r="W507" s="44"/>
      <c r="X507" s="44"/>
      <c r="Y507" s="44"/>
      <c r="Z507" s="44"/>
      <c r="AA507" s="44"/>
      <c r="AB507" s="44"/>
      <c r="AC507" s="44"/>
      <c r="AD507" s="44"/>
      <c r="AE507" s="44"/>
      <c r="AF507" s="44"/>
      <c r="AG507" s="44"/>
      <c r="AH507" s="42"/>
      <c r="AI507" s="42"/>
    </row>
    <row r="508" spans="1:35" ht="12.75" customHeight="1" x14ac:dyDescent="0.2">
      <c r="A508" s="42"/>
      <c r="B508" s="42"/>
      <c r="C508" s="42"/>
      <c r="D508" s="42"/>
      <c r="E508" s="42"/>
      <c r="F508" s="42"/>
      <c r="G508" s="44"/>
      <c r="H508" s="44"/>
      <c r="I508" s="41"/>
      <c r="J508" s="44"/>
      <c r="K508" s="41"/>
      <c r="L508" s="53"/>
      <c r="M508" s="41"/>
      <c r="N508" s="53"/>
      <c r="O508" s="44"/>
      <c r="P508" s="44"/>
      <c r="Q508" s="44"/>
      <c r="R508" s="44"/>
      <c r="S508" s="44"/>
      <c r="T508" s="44"/>
      <c r="U508" s="44"/>
      <c r="V508" s="44"/>
      <c r="W508" s="44"/>
      <c r="X508" s="44"/>
      <c r="Y508" s="44"/>
      <c r="Z508" s="44"/>
      <c r="AA508" s="44"/>
      <c r="AB508" s="44"/>
      <c r="AC508" s="44"/>
      <c r="AD508" s="44"/>
      <c r="AE508" s="44"/>
      <c r="AF508" s="44"/>
      <c r="AG508" s="44"/>
      <c r="AH508" s="42"/>
      <c r="AI508" s="42"/>
    </row>
    <row r="509" spans="1:35" ht="12.75" customHeight="1" x14ac:dyDescent="0.2">
      <c r="A509" s="42"/>
      <c r="B509" s="42"/>
      <c r="C509" s="42"/>
      <c r="D509" s="42"/>
      <c r="E509" s="42"/>
      <c r="F509" s="42"/>
      <c r="G509" s="44"/>
      <c r="H509" s="44"/>
      <c r="I509" s="41"/>
      <c r="J509" s="44"/>
      <c r="K509" s="41"/>
      <c r="L509" s="53"/>
      <c r="M509" s="41"/>
      <c r="N509" s="53"/>
      <c r="O509" s="44"/>
      <c r="P509" s="44"/>
      <c r="Q509" s="44"/>
      <c r="R509" s="44"/>
      <c r="S509" s="44"/>
      <c r="T509" s="44"/>
      <c r="U509" s="44"/>
      <c r="V509" s="44"/>
      <c r="W509" s="44"/>
      <c r="X509" s="44"/>
      <c r="Y509" s="44"/>
      <c r="Z509" s="44"/>
      <c r="AA509" s="44"/>
      <c r="AB509" s="44"/>
      <c r="AC509" s="44"/>
      <c r="AD509" s="44"/>
      <c r="AE509" s="44"/>
      <c r="AF509" s="44"/>
      <c r="AG509" s="44"/>
      <c r="AH509" s="42"/>
      <c r="AI509" s="42"/>
    </row>
    <row r="510" spans="1:35" ht="12.75" customHeight="1" x14ac:dyDescent="0.2">
      <c r="A510" s="42"/>
      <c r="B510" s="42"/>
      <c r="C510" s="42"/>
      <c r="D510" s="42"/>
      <c r="E510" s="42"/>
      <c r="F510" s="42"/>
      <c r="G510" s="44"/>
      <c r="H510" s="44"/>
      <c r="I510" s="41"/>
      <c r="J510" s="44"/>
      <c r="K510" s="41"/>
      <c r="L510" s="53"/>
      <c r="M510" s="41"/>
      <c r="N510" s="53"/>
      <c r="O510" s="44"/>
      <c r="P510" s="44"/>
      <c r="Q510" s="44"/>
      <c r="R510" s="44"/>
      <c r="S510" s="44"/>
      <c r="T510" s="44"/>
      <c r="U510" s="44"/>
      <c r="V510" s="44"/>
      <c r="W510" s="44"/>
      <c r="X510" s="44"/>
      <c r="Y510" s="44"/>
      <c r="Z510" s="44"/>
      <c r="AA510" s="44"/>
      <c r="AB510" s="44"/>
      <c r="AC510" s="44"/>
      <c r="AD510" s="44"/>
      <c r="AE510" s="44"/>
      <c r="AF510" s="44"/>
      <c r="AG510" s="44"/>
      <c r="AH510" s="42"/>
      <c r="AI510" s="42"/>
    </row>
    <row r="511" spans="1:35" ht="12.75" customHeight="1" x14ac:dyDescent="0.2">
      <c r="A511" s="42"/>
      <c r="B511" s="42"/>
      <c r="C511" s="42"/>
      <c r="D511" s="42"/>
      <c r="E511" s="42"/>
      <c r="F511" s="42"/>
      <c r="G511" s="44"/>
      <c r="H511" s="44"/>
      <c r="I511" s="41"/>
      <c r="J511" s="44"/>
      <c r="K511" s="41"/>
      <c r="L511" s="53"/>
      <c r="M511" s="41"/>
      <c r="N511" s="53"/>
      <c r="O511" s="44"/>
      <c r="P511" s="44"/>
      <c r="Q511" s="44"/>
      <c r="R511" s="44"/>
      <c r="S511" s="44"/>
      <c r="T511" s="44"/>
      <c r="U511" s="44"/>
      <c r="V511" s="44"/>
      <c r="W511" s="44"/>
      <c r="X511" s="44"/>
      <c r="Y511" s="44"/>
      <c r="Z511" s="44"/>
      <c r="AA511" s="44"/>
      <c r="AB511" s="44"/>
      <c r="AC511" s="44"/>
      <c r="AD511" s="44"/>
      <c r="AE511" s="44"/>
      <c r="AF511" s="44"/>
      <c r="AG511" s="44"/>
      <c r="AH511" s="42"/>
      <c r="AI511" s="42"/>
    </row>
    <row r="512" spans="1:35" ht="12.75" customHeight="1" x14ac:dyDescent="0.2">
      <c r="A512" s="42"/>
      <c r="B512" s="42"/>
      <c r="C512" s="42"/>
      <c r="D512" s="42"/>
      <c r="E512" s="42"/>
      <c r="F512" s="42"/>
      <c r="G512" s="44"/>
      <c r="H512" s="44"/>
      <c r="I512" s="41"/>
      <c r="J512" s="44"/>
      <c r="K512" s="41"/>
      <c r="L512" s="53"/>
      <c r="M512" s="41"/>
      <c r="N512" s="53"/>
      <c r="O512" s="44"/>
      <c r="P512" s="44"/>
      <c r="Q512" s="44"/>
      <c r="R512" s="44"/>
      <c r="S512" s="44"/>
      <c r="T512" s="44"/>
      <c r="U512" s="44"/>
      <c r="V512" s="44"/>
      <c r="W512" s="44"/>
      <c r="X512" s="44"/>
      <c r="Y512" s="44"/>
      <c r="Z512" s="44"/>
      <c r="AA512" s="44"/>
      <c r="AB512" s="44"/>
      <c r="AC512" s="44"/>
      <c r="AD512" s="44"/>
      <c r="AE512" s="44"/>
      <c r="AF512" s="44"/>
      <c r="AG512" s="44"/>
      <c r="AH512" s="42"/>
      <c r="AI512" s="42"/>
    </row>
    <row r="513" spans="1:35" ht="12.75" customHeight="1" x14ac:dyDescent="0.2">
      <c r="A513" s="42"/>
      <c r="B513" s="42"/>
      <c r="C513" s="42"/>
      <c r="D513" s="42"/>
      <c r="E513" s="42"/>
      <c r="F513" s="42"/>
      <c r="G513" s="44"/>
      <c r="H513" s="44"/>
      <c r="I513" s="41"/>
      <c r="J513" s="44"/>
      <c r="K513" s="41"/>
      <c r="L513" s="53"/>
      <c r="M513" s="41"/>
      <c r="N513" s="53"/>
      <c r="O513" s="44"/>
      <c r="P513" s="44"/>
      <c r="Q513" s="44"/>
      <c r="R513" s="44"/>
      <c r="S513" s="44"/>
      <c r="T513" s="44"/>
      <c r="U513" s="44"/>
      <c r="V513" s="44"/>
      <c r="W513" s="44"/>
      <c r="X513" s="44"/>
      <c r="Y513" s="44"/>
      <c r="Z513" s="44"/>
      <c r="AA513" s="44"/>
      <c r="AB513" s="44"/>
      <c r="AC513" s="44"/>
      <c r="AD513" s="44"/>
      <c r="AE513" s="44"/>
      <c r="AF513" s="44"/>
      <c r="AG513" s="44"/>
      <c r="AH513" s="42"/>
      <c r="AI513" s="42"/>
    </row>
    <row r="514" spans="1:35" ht="12.75" customHeight="1" x14ac:dyDescent="0.2">
      <c r="A514" s="42"/>
      <c r="B514" s="42"/>
      <c r="C514" s="42"/>
      <c r="D514" s="42"/>
      <c r="E514" s="42"/>
      <c r="F514" s="42"/>
      <c r="G514" s="44"/>
      <c r="H514" s="44"/>
      <c r="I514" s="41"/>
      <c r="J514" s="44"/>
      <c r="K514" s="41"/>
      <c r="L514" s="53"/>
      <c r="M514" s="41"/>
      <c r="N514" s="53"/>
      <c r="O514" s="44"/>
      <c r="P514" s="44"/>
      <c r="Q514" s="44"/>
      <c r="R514" s="44"/>
      <c r="S514" s="44"/>
      <c r="T514" s="44"/>
      <c r="U514" s="44"/>
      <c r="V514" s="44"/>
      <c r="W514" s="44"/>
      <c r="X514" s="44"/>
      <c r="Y514" s="44"/>
      <c r="Z514" s="44"/>
      <c r="AA514" s="44"/>
      <c r="AB514" s="44"/>
      <c r="AC514" s="44"/>
      <c r="AD514" s="44"/>
      <c r="AE514" s="44"/>
      <c r="AF514" s="44"/>
      <c r="AG514" s="44"/>
      <c r="AH514" s="42"/>
      <c r="AI514" s="42"/>
    </row>
    <row r="515" spans="1:35" ht="12.75" customHeight="1" x14ac:dyDescent="0.2">
      <c r="A515" s="42"/>
      <c r="B515" s="42"/>
      <c r="C515" s="42"/>
      <c r="D515" s="42"/>
      <c r="E515" s="42"/>
      <c r="F515" s="42"/>
      <c r="G515" s="44"/>
      <c r="H515" s="44"/>
      <c r="I515" s="41"/>
      <c r="J515" s="44"/>
      <c r="K515" s="41"/>
      <c r="L515" s="53"/>
      <c r="M515" s="41"/>
      <c r="N515" s="53"/>
      <c r="O515" s="44"/>
      <c r="P515" s="44"/>
      <c r="Q515" s="44"/>
      <c r="R515" s="44"/>
      <c r="S515" s="44"/>
      <c r="T515" s="44"/>
      <c r="U515" s="44"/>
      <c r="V515" s="44"/>
      <c r="W515" s="44"/>
      <c r="X515" s="44"/>
      <c r="Y515" s="44"/>
      <c r="Z515" s="44"/>
      <c r="AA515" s="44"/>
      <c r="AB515" s="44"/>
      <c r="AC515" s="44"/>
      <c r="AD515" s="44"/>
      <c r="AE515" s="44"/>
      <c r="AF515" s="44"/>
      <c r="AG515" s="44"/>
      <c r="AH515" s="42"/>
      <c r="AI515" s="42"/>
    </row>
    <row r="516" spans="1:35" ht="12.75" customHeight="1" x14ac:dyDescent="0.2">
      <c r="A516" s="42"/>
      <c r="B516" s="42"/>
      <c r="C516" s="42"/>
      <c r="D516" s="42"/>
      <c r="E516" s="42"/>
      <c r="F516" s="42"/>
      <c r="G516" s="44"/>
      <c r="H516" s="44"/>
      <c r="I516" s="41"/>
      <c r="J516" s="44"/>
      <c r="K516" s="41"/>
      <c r="L516" s="53"/>
      <c r="M516" s="41"/>
      <c r="N516" s="53"/>
      <c r="O516" s="44"/>
      <c r="P516" s="44"/>
      <c r="Q516" s="44"/>
      <c r="R516" s="44"/>
      <c r="S516" s="44"/>
      <c r="T516" s="44"/>
      <c r="U516" s="44"/>
      <c r="V516" s="44"/>
      <c r="W516" s="44"/>
      <c r="X516" s="44"/>
      <c r="Y516" s="44"/>
      <c r="Z516" s="44"/>
      <c r="AA516" s="44"/>
      <c r="AB516" s="44"/>
      <c r="AC516" s="44"/>
      <c r="AD516" s="44"/>
      <c r="AE516" s="44"/>
      <c r="AF516" s="44"/>
      <c r="AG516" s="44"/>
      <c r="AH516" s="42"/>
      <c r="AI516" s="42"/>
    </row>
    <row r="517" spans="1:35" ht="12.75" customHeight="1" x14ac:dyDescent="0.2">
      <c r="A517" s="42"/>
      <c r="B517" s="42"/>
      <c r="C517" s="42"/>
      <c r="D517" s="42"/>
      <c r="E517" s="42"/>
      <c r="F517" s="42"/>
      <c r="G517" s="44"/>
      <c r="H517" s="44"/>
      <c r="I517" s="41"/>
      <c r="J517" s="44"/>
      <c r="K517" s="41"/>
      <c r="L517" s="53"/>
      <c r="M517" s="41"/>
      <c r="N517" s="53"/>
      <c r="O517" s="44"/>
      <c r="P517" s="44"/>
      <c r="Q517" s="44"/>
      <c r="R517" s="44"/>
      <c r="S517" s="44"/>
      <c r="T517" s="44"/>
      <c r="U517" s="44"/>
      <c r="V517" s="44"/>
      <c r="W517" s="44"/>
      <c r="X517" s="44"/>
      <c r="Y517" s="44"/>
      <c r="Z517" s="44"/>
      <c r="AA517" s="44"/>
      <c r="AB517" s="44"/>
      <c r="AC517" s="44"/>
      <c r="AD517" s="44"/>
      <c r="AE517" s="44"/>
      <c r="AF517" s="44"/>
      <c r="AG517" s="44"/>
      <c r="AH517" s="42"/>
      <c r="AI517" s="42"/>
    </row>
    <row r="518" spans="1:35" ht="12.75" customHeight="1" x14ac:dyDescent="0.2">
      <c r="A518" s="42"/>
      <c r="B518" s="42"/>
      <c r="C518" s="42"/>
      <c r="D518" s="42"/>
      <c r="E518" s="42"/>
      <c r="F518" s="42"/>
      <c r="G518" s="44"/>
      <c r="H518" s="44"/>
      <c r="I518" s="41"/>
      <c r="J518" s="44"/>
      <c r="K518" s="41"/>
      <c r="L518" s="53"/>
      <c r="M518" s="41"/>
      <c r="N518" s="53"/>
      <c r="O518" s="44"/>
      <c r="P518" s="44"/>
      <c r="Q518" s="44"/>
      <c r="R518" s="44"/>
      <c r="S518" s="44"/>
      <c r="T518" s="44"/>
      <c r="U518" s="44"/>
      <c r="V518" s="44"/>
      <c r="W518" s="44"/>
      <c r="X518" s="44"/>
      <c r="Y518" s="44"/>
      <c r="Z518" s="44"/>
      <c r="AA518" s="44"/>
      <c r="AB518" s="44"/>
      <c r="AC518" s="44"/>
      <c r="AD518" s="44"/>
      <c r="AE518" s="44"/>
      <c r="AF518" s="44"/>
      <c r="AG518" s="44"/>
      <c r="AH518" s="42"/>
      <c r="AI518" s="42"/>
    </row>
    <row r="519" spans="1:35" ht="12.75" customHeight="1" x14ac:dyDescent="0.2">
      <c r="A519" s="42"/>
      <c r="B519" s="42"/>
      <c r="C519" s="42"/>
      <c r="D519" s="42"/>
      <c r="E519" s="42"/>
      <c r="F519" s="42"/>
      <c r="G519" s="44"/>
      <c r="H519" s="44"/>
      <c r="I519" s="41"/>
      <c r="J519" s="44"/>
      <c r="K519" s="41"/>
      <c r="L519" s="53"/>
      <c r="M519" s="41"/>
      <c r="N519" s="53"/>
      <c r="O519" s="44"/>
      <c r="P519" s="44"/>
      <c r="Q519" s="44"/>
      <c r="R519" s="44"/>
      <c r="S519" s="44"/>
      <c r="T519" s="44"/>
      <c r="U519" s="44"/>
      <c r="V519" s="44"/>
      <c r="W519" s="44"/>
      <c r="X519" s="44"/>
      <c r="Y519" s="44"/>
      <c r="Z519" s="44"/>
      <c r="AA519" s="44"/>
      <c r="AB519" s="44"/>
      <c r="AC519" s="44"/>
      <c r="AD519" s="44"/>
      <c r="AE519" s="44"/>
      <c r="AF519" s="44"/>
      <c r="AG519" s="44"/>
      <c r="AH519" s="42"/>
      <c r="AI519" s="42"/>
    </row>
    <row r="520" spans="1:35" ht="12.75" customHeight="1" x14ac:dyDescent="0.2">
      <c r="A520" s="42"/>
      <c r="B520" s="42"/>
      <c r="C520" s="42"/>
      <c r="D520" s="42"/>
      <c r="E520" s="42"/>
      <c r="F520" s="42"/>
      <c r="G520" s="44"/>
      <c r="H520" s="44"/>
      <c r="I520" s="41"/>
      <c r="J520" s="44"/>
      <c r="K520" s="41"/>
      <c r="L520" s="53"/>
      <c r="M520" s="41"/>
      <c r="N520" s="53"/>
      <c r="O520" s="44"/>
      <c r="P520" s="44"/>
      <c r="Q520" s="44"/>
      <c r="R520" s="44"/>
      <c r="S520" s="44"/>
      <c r="T520" s="44"/>
      <c r="U520" s="44"/>
      <c r="V520" s="44"/>
      <c r="W520" s="44"/>
      <c r="X520" s="44"/>
      <c r="Y520" s="44"/>
      <c r="Z520" s="44"/>
      <c r="AA520" s="44"/>
      <c r="AB520" s="44"/>
      <c r="AC520" s="44"/>
      <c r="AD520" s="44"/>
      <c r="AE520" s="44"/>
      <c r="AF520" s="44"/>
      <c r="AG520" s="44"/>
      <c r="AH520" s="42"/>
      <c r="AI520" s="42"/>
    </row>
    <row r="521" spans="1:35" ht="12.75" customHeight="1" x14ac:dyDescent="0.2">
      <c r="A521" s="42"/>
      <c r="B521" s="42"/>
      <c r="C521" s="42"/>
      <c r="D521" s="42"/>
      <c r="E521" s="42"/>
      <c r="F521" s="42"/>
      <c r="G521" s="44"/>
      <c r="H521" s="44"/>
      <c r="I521" s="41"/>
      <c r="J521" s="44"/>
      <c r="K521" s="41"/>
      <c r="L521" s="53"/>
      <c r="M521" s="41"/>
      <c r="N521" s="53"/>
      <c r="O521" s="44"/>
      <c r="P521" s="44"/>
      <c r="Q521" s="44"/>
      <c r="R521" s="44"/>
      <c r="S521" s="44"/>
      <c r="T521" s="44"/>
      <c r="U521" s="44"/>
      <c r="V521" s="44"/>
      <c r="W521" s="44"/>
      <c r="X521" s="44"/>
      <c r="Y521" s="44"/>
      <c r="Z521" s="44"/>
      <c r="AA521" s="44"/>
      <c r="AB521" s="44"/>
      <c r="AC521" s="44"/>
      <c r="AD521" s="44"/>
      <c r="AE521" s="44"/>
      <c r="AF521" s="44"/>
      <c r="AG521" s="44"/>
      <c r="AH521" s="42"/>
      <c r="AI521" s="42"/>
    </row>
    <row r="522" spans="1:35" ht="12.75" customHeight="1" x14ac:dyDescent="0.2">
      <c r="A522" s="42"/>
      <c r="B522" s="42"/>
      <c r="C522" s="42"/>
      <c r="D522" s="42"/>
      <c r="E522" s="42"/>
      <c r="F522" s="42"/>
      <c r="G522" s="44"/>
      <c r="H522" s="44"/>
      <c r="I522" s="41"/>
      <c r="J522" s="44"/>
      <c r="K522" s="41"/>
      <c r="L522" s="53"/>
      <c r="M522" s="41"/>
      <c r="N522" s="53"/>
      <c r="O522" s="44"/>
      <c r="P522" s="44"/>
      <c r="Q522" s="44"/>
      <c r="R522" s="44"/>
      <c r="S522" s="44"/>
      <c r="T522" s="44"/>
      <c r="U522" s="44"/>
      <c r="V522" s="44"/>
      <c r="W522" s="44"/>
      <c r="X522" s="44"/>
      <c r="Y522" s="44"/>
      <c r="Z522" s="44"/>
      <c r="AA522" s="44"/>
      <c r="AB522" s="44"/>
      <c r="AC522" s="44"/>
      <c r="AD522" s="44"/>
      <c r="AE522" s="44"/>
      <c r="AF522" s="44"/>
      <c r="AG522" s="44"/>
      <c r="AH522" s="42"/>
      <c r="AI522" s="42"/>
    </row>
    <row r="523" spans="1:35" ht="12.75" customHeight="1" x14ac:dyDescent="0.2">
      <c r="A523" s="42"/>
      <c r="B523" s="42"/>
      <c r="C523" s="42"/>
      <c r="D523" s="42"/>
      <c r="E523" s="42"/>
      <c r="F523" s="42"/>
      <c r="G523" s="44"/>
      <c r="H523" s="44"/>
      <c r="I523" s="41"/>
      <c r="J523" s="44"/>
      <c r="K523" s="41"/>
      <c r="L523" s="53"/>
      <c r="M523" s="41"/>
      <c r="N523" s="53"/>
      <c r="O523" s="44"/>
      <c r="P523" s="44"/>
      <c r="Q523" s="44"/>
      <c r="R523" s="44"/>
      <c r="S523" s="44"/>
      <c r="T523" s="44"/>
      <c r="U523" s="44"/>
      <c r="V523" s="44"/>
      <c r="W523" s="44"/>
      <c r="X523" s="44"/>
      <c r="Y523" s="44"/>
      <c r="Z523" s="44"/>
      <c r="AA523" s="44"/>
      <c r="AB523" s="44"/>
      <c r="AC523" s="44"/>
      <c r="AD523" s="44"/>
      <c r="AE523" s="44"/>
      <c r="AF523" s="44"/>
      <c r="AG523" s="44"/>
      <c r="AH523" s="42"/>
      <c r="AI523" s="42"/>
    </row>
    <row r="524" spans="1:35" ht="12.75" customHeight="1" x14ac:dyDescent="0.2">
      <c r="A524" s="42"/>
      <c r="B524" s="42"/>
      <c r="C524" s="42"/>
      <c r="D524" s="42"/>
      <c r="E524" s="42"/>
      <c r="F524" s="42"/>
      <c r="G524" s="44"/>
      <c r="H524" s="44"/>
      <c r="I524" s="41"/>
      <c r="J524" s="44"/>
      <c r="K524" s="41"/>
      <c r="L524" s="53"/>
      <c r="M524" s="41"/>
      <c r="N524" s="53"/>
      <c r="O524" s="44"/>
      <c r="P524" s="44"/>
      <c r="Q524" s="44"/>
      <c r="R524" s="44"/>
      <c r="S524" s="44"/>
      <c r="T524" s="44"/>
      <c r="U524" s="44"/>
      <c r="V524" s="44"/>
      <c r="W524" s="44"/>
      <c r="X524" s="44"/>
      <c r="Y524" s="44"/>
      <c r="Z524" s="44"/>
      <c r="AA524" s="44"/>
      <c r="AB524" s="44"/>
      <c r="AC524" s="44"/>
      <c r="AD524" s="44"/>
      <c r="AE524" s="44"/>
      <c r="AF524" s="44"/>
      <c r="AG524" s="44"/>
      <c r="AH524" s="42"/>
      <c r="AI524" s="42"/>
    </row>
    <row r="525" spans="1:35" ht="12.75" customHeight="1" x14ac:dyDescent="0.2">
      <c r="A525" s="42"/>
      <c r="B525" s="42"/>
      <c r="C525" s="42"/>
      <c r="D525" s="42"/>
      <c r="E525" s="42"/>
      <c r="F525" s="42"/>
      <c r="G525" s="44"/>
      <c r="H525" s="44"/>
      <c r="I525" s="41"/>
      <c r="J525" s="44"/>
      <c r="K525" s="41"/>
      <c r="L525" s="53"/>
      <c r="M525" s="41"/>
      <c r="N525" s="53"/>
      <c r="O525" s="44"/>
      <c r="P525" s="44"/>
      <c r="Q525" s="44"/>
      <c r="R525" s="44"/>
      <c r="S525" s="44"/>
      <c r="T525" s="44"/>
      <c r="U525" s="44"/>
      <c r="V525" s="44"/>
      <c r="W525" s="44"/>
      <c r="X525" s="44"/>
      <c r="Y525" s="44"/>
      <c r="Z525" s="44"/>
      <c r="AA525" s="44"/>
      <c r="AB525" s="44"/>
      <c r="AC525" s="44"/>
      <c r="AD525" s="44"/>
      <c r="AE525" s="44"/>
      <c r="AF525" s="44"/>
      <c r="AG525" s="44"/>
      <c r="AH525" s="42"/>
      <c r="AI525" s="42"/>
    </row>
    <row r="526" spans="1:35" ht="12.75" customHeight="1" x14ac:dyDescent="0.2">
      <c r="A526" s="42"/>
      <c r="B526" s="42"/>
      <c r="C526" s="42"/>
      <c r="D526" s="42"/>
      <c r="E526" s="42"/>
      <c r="F526" s="42"/>
      <c r="G526" s="44"/>
      <c r="H526" s="44"/>
      <c r="I526" s="41"/>
      <c r="J526" s="44"/>
      <c r="K526" s="41"/>
      <c r="L526" s="53"/>
      <c r="M526" s="41"/>
      <c r="N526" s="53"/>
      <c r="O526" s="44"/>
      <c r="P526" s="44"/>
      <c r="Q526" s="44"/>
      <c r="R526" s="44"/>
      <c r="S526" s="44"/>
      <c r="T526" s="44"/>
      <c r="U526" s="44"/>
      <c r="V526" s="44"/>
      <c r="W526" s="44"/>
      <c r="X526" s="44"/>
      <c r="Y526" s="44"/>
      <c r="Z526" s="44"/>
      <c r="AA526" s="44"/>
      <c r="AB526" s="44"/>
      <c r="AC526" s="44"/>
      <c r="AD526" s="44"/>
      <c r="AE526" s="44"/>
      <c r="AF526" s="44"/>
      <c r="AG526" s="44"/>
      <c r="AH526" s="42"/>
      <c r="AI526" s="42"/>
    </row>
    <row r="527" spans="1:35" ht="12.75" customHeight="1" x14ac:dyDescent="0.2">
      <c r="A527" s="42"/>
      <c r="B527" s="42"/>
      <c r="C527" s="42"/>
      <c r="D527" s="42"/>
      <c r="E527" s="42"/>
      <c r="F527" s="42"/>
      <c r="G527" s="44"/>
      <c r="H527" s="44"/>
      <c r="I527" s="41"/>
      <c r="J527" s="44"/>
      <c r="K527" s="41"/>
      <c r="L527" s="53"/>
      <c r="M527" s="41"/>
      <c r="N527" s="53"/>
      <c r="O527" s="44"/>
      <c r="P527" s="44"/>
      <c r="Q527" s="44"/>
      <c r="R527" s="44"/>
      <c r="S527" s="44"/>
      <c r="T527" s="44"/>
      <c r="U527" s="44"/>
      <c r="V527" s="44"/>
      <c r="W527" s="44"/>
      <c r="X527" s="44"/>
      <c r="Y527" s="44"/>
      <c r="Z527" s="44"/>
      <c r="AA527" s="44"/>
      <c r="AB527" s="44"/>
      <c r="AC527" s="44"/>
      <c r="AD527" s="44"/>
      <c r="AE527" s="44"/>
      <c r="AF527" s="44"/>
      <c r="AG527" s="44"/>
      <c r="AH527" s="42"/>
      <c r="AI527" s="42"/>
    </row>
    <row r="528" spans="1:35" ht="12.75" customHeight="1" x14ac:dyDescent="0.2">
      <c r="A528" s="42"/>
      <c r="B528" s="42"/>
      <c r="C528" s="42"/>
      <c r="D528" s="42"/>
      <c r="E528" s="42"/>
      <c r="F528" s="42"/>
      <c r="G528" s="44"/>
      <c r="H528" s="44"/>
      <c r="I528" s="41"/>
      <c r="J528" s="44"/>
      <c r="K528" s="41"/>
      <c r="L528" s="53"/>
      <c r="M528" s="41"/>
      <c r="N528" s="53"/>
      <c r="O528" s="44"/>
      <c r="P528" s="44"/>
      <c r="Q528" s="44"/>
      <c r="R528" s="44"/>
      <c r="S528" s="44"/>
      <c r="T528" s="44"/>
      <c r="U528" s="44"/>
      <c r="V528" s="44"/>
      <c r="W528" s="44"/>
      <c r="X528" s="44"/>
      <c r="Y528" s="44"/>
      <c r="Z528" s="44"/>
      <c r="AA528" s="44"/>
      <c r="AB528" s="44"/>
      <c r="AC528" s="44"/>
      <c r="AD528" s="44"/>
      <c r="AE528" s="44"/>
      <c r="AF528" s="44"/>
      <c r="AG528" s="44"/>
      <c r="AH528" s="42"/>
      <c r="AI528" s="42"/>
    </row>
    <row r="529" spans="1:35" ht="12.75" customHeight="1" x14ac:dyDescent="0.2">
      <c r="A529" s="42"/>
      <c r="B529" s="42"/>
      <c r="C529" s="42"/>
      <c r="D529" s="42"/>
      <c r="E529" s="42"/>
      <c r="F529" s="42"/>
      <c r="G529" s="44"/>
      <c r="H529" s="44"/>
      <c r="I529" s="41"/>
      <c r="J529" s="44"/>
      <c r="K529" s="41"/>
      <c r="L529" s="53"/>
      <c r="M529" s="41"/>
      <c r="N529" s="53"/>
      <c r="O529" s="44"/>
      <c r="P529" s="44"/>
      <c r="Q529" s="44"/>
      <c r="R529" s="44"/>
      <c r="S529" s="44"/>
      <c r="T529" s="44"/>
      <c r="U529" s="44"/>
      <c r="V529" s="44"/>
      <c r="W529" s="44"/>
      <c r="X529" s="44"/>
      <c r="Y529" s="44"/>
      <c r="Z529" s="44"/>
      <c r="AA529" s="44"/>
      <c r="AB529" s="44"/>
      <c r="AC529" s="44"/>
      <c r="AD529" s="44"/>
      <c r="AE529" s="44"/>
      <c r="AF529" s="44"/>
      <c r="AG529" s="44"/>
      <c r="AH529" s="42"/>
      <c r="AI529" s="42"/>
    </row>
    <row r="530" spans="1:35" ht="12.75" customHeight="1" x14ac:dyDescent="0.2">
      <c r="A530" s="42"/>
      <c r="B530" s="42"/>
      <c r="C530" s="42"/>
      <c r="D530" s="42"/>
      <c r="E530" s="42"/>
      <c r="F530" s="42"/>
      <c r="G530" s="44"/>
      <c r="H530" s="44"/>
      <c r="I530" s="41"/>
      <c r="J530" s="44"/>
      <c r="K530" s="41"/>
      <c r="L530" s="53"/>
      <c r="M530" s="41"/>
      <c r="N530" s="53"/>
      <c r="O530" s="44"/>
      <c r="P530" s="44"/>
      <c r="Q530" s="44"/>
      <c r="R530" s="44"/>
      <c r="S530" s="44"/>
      <c r="T530" s="44"/>
      <c r="U530" s="44"/>
      <c r="V530" s="44"/>
      <c r="W530" s="44"/>
      <c r="X530" s="44"/>
      <c r="Y530" s="44"/>
      <c r="Z530" s="44"/>
      <c r="AA530" s="44"/>
      <c r="AB530" s="44"/>
      <c r="AC530" s="44"/>
      <c r="AD530" s="44"/>
      <c r="AE530" s="44"/>
      <c r="AF530" s="44"/>
      <c r="AG530" s="44"/>
      <c r="AH530" s="42"/>
      <c r="AI530" s="42"/>
    </row>
    <row r="531" spans="1:35" ht="12.75" customHeight="1" x14ac:dyDescent="0.2">
      <c r="A531" s="42"/>
      <c r="B531" s="42"/>
      <c r="C531" s="42"/>
      <c r="D531" s="42"/>
      <c r="E531" s="42"/>
      <c r="F531" s="42"/>
      <c r="G531" s="44"/>
      <c r="H531" s="44"/>
      <c r="I531" s="41"/>
      <c r="J531" s="44"/>
      <c r="K531" s="41"/>
      <c r="L531" s="53"/>
      <c r="M531" s="41"/>
      <c r="N531" s="53"/>
      <c r="O531" s="44"/>
      <c r="P531" s="44"/>
      <c r="Q531" s="44"/>
      <c r="R531" s="44"/>
      <c r="S531" s="44"/>
      <c r="T531" s="44"/>
      <c r="U531" s="44"/>
      <c r="V531" s="44"/>
      <c r="W531" s="44"/>
      <c r="X531" s="44"/>
      <c r="Y531" s="44"/>
      <c r="Z531" s="44"/>
      <c r="AA531" s="44"/>
      <c r="AB531" s="44"/>
      <c r="AC531" s="44"/>
      <c r="AD531" s="44"/>
      <c r="AE531" s="44"/>
      <c r="AF531" s="44"/>
      <c r="AG531" s="44"/>
      <c r="AH531" s="42"/>
      <c r="AI531" s="42"/>
    </row>
    <row r="532" spans="1:35" ht="12.75" customHeight="1" x14ac:dyDescent="0.2">
      <c r="A532" s="42"/>
      <c r="B532" s="42"/>
      <c r="C532" s="42"/>
      <c r="D532" s="42"/>
      <c r="E532" s="42"/>
      <c r="F532" s="42"/>
      <c r="G532" s="44"/>
      <c r="H532" s="44"/>
      <c r="I532" s="41"/>
      <c r="J532" s="44"/>
      <c r="K532" s="41"/>
      <c r="L532" s="53"/>
      <c r="M532" s="41"/>
      <c r="N532" s="53"/>
      <c r="O532" s="44"/>
      <c r="P532" s="44"/>
      <c r="Q532" s="44"/>
      <c r="R532" s="44"/>
      <c r="S532" s="44"/>
      <c r="T532" s="44"/>
      <c r="U532" s="44"/>
      <c r="V532" s="44"/>
      <c r="W532" s="44"/>
      <c r="X532" s="44"/>
      <c r="Y532" s="44"/>
      <c r="Z532" s="44"/>
      <c r="AA532" s="44"/>
      <c r="AB532" s="44"/>
      <c r="AC532" s="44"/>
      <c r="AD532" s="44"/>
      <c r="AE532" s="44"/>
      <c r="AF532" s="44"/>
      <c r="AG532" s="44"/>
      <c r="AH532" s="42"/>
      <c r="AI532" s="42"/>
    </row>
    <row r="533" spans="1:35" ht="12.75" customHeight="1" x14ac:dyDescent="0.2">
      <c r="A533" s="42"/>
      <c r="B533" s="42"/>
      <c r="C533" s="42"/>
      <c r="D533" s="42"/>
      <c r="E533" s="42"/>
      <c r="F533" s="42"/>
      <c r="G533" s="44"/>
      <c r="H533" s="44"/>
      <c r="I533" s="41"/>
      <c r="J533" s="44"/>
      <c r="K533" s="41"/>
      <c r="L533" s="53"/>
      <c r="M533" s="41"/>
      <c r="N533" s="53"/>
      <c r="O533" s="44"/>
      <c r="P533" s="44"/>
      <c r="Q533" s="44"/>
      <c r="R533" s="44"/>
      <c r="S533" s="44"/>
      <c r="T533" s="44"/>
      <c r="U533" s="44"/>
      <c r="V533" s="44"/>
      <c r="W533" s="44"/>
      <c r="X533" s="44"/>
      <c r="Y533" s="44"/>
      <c r="Z533" s="44"/>
      <c r="AA533" s="44"/>
      <c r="AB533" s="44"/>
      <c r="AC533" s="44"/>
      <c r="AD533" s="44"/>
      <c r="AE533" s="44"/>
      <c r="AF533" s="44"/>
      <c r="AG533" s="44"/>
      <c r="AH533" s="42"/>
      <c r="AI533" s="42"/>
    </row>
    <row r="534" spans="1:35" ht="12.75" customHeight="1" x14ac:dyDescent="0.2">
      <c r="A534" s="42"/>
      <c r="B534" s="42"/>
      <c r="C534" s="42"/>
      <c r="D534" s="42"/>
      <c r="E534" s="42"/>
      <c r="F534" s="42"/>
      <c r="G534" s="44"/>
      <c r="H534" s="44"/>
      <c r="I534" s="41"/>
      <c r="J534" s="44"/>
      <c r="K534" s="41"/>
      <c r="L534" s="53"/>
      <c r="M534" s="41"/>
      <c r="N534" s="53"/>
      <c r="O534" s="44"/>
      <c r="P534" s="44"/>
      <c r="Q534" s="44"/>
      <c r="R534" s="44"/>
      <c r="S534" s="44"/>
      <c r="T534" s="44"/>
      <c r="U534" s="44"/>
      <c r="V534" s="44"/>
      <c r="W534" s="44"/>
      <c r="X534" s="44"/>
      <c r="Y534" s="44"/>
      <c r="Z534" s="44"/>
      <c r="AA534" s="44"/>
      <c r="AB534" s="44"/>
      <c r="AC534" s="44"/>
      <c r="AD534" s="44"/>
      <c r="AE534" s="44"/>
      <c r="AF534" s="44"/>
      <c r="AG534" s="44"/>
      <c r="AH534" s="42"/>
      <c r="AI534" s="42"/>
    </row>
    <row r="535" spans="1:35" ht="12.75" customHeight="1" x14ac:dyDescent="0.2">
      <c r="A535" s="42"/>
      <c r="B535" s="42"/>
      <c r="C535" s="42"/>
      <c r="D535" s="42"/>
      <c r="E535" s="42"/>
      <c r="F535" s="42"/>
      <c r="G535" s="44"/>
      <c r="H535" s="44"/>
      <c r="I535" s="41"/>
      <c r="J535" s="44"/>
      <c r="K535" s="41"/>
      <c r="L535" s="53"/>
      <c r="M535" s="41"/>
      <c r="N535" s="53"/>
      <c r="O535" s="44"/>
      <c r="P535" s="44"/>
      <c r="Q535" s="44"/>
      <c r="R535" s="44"/>
      <c r="S535" s="44"/>
      <c r="T535" s="44"/>
      <c r="U535" s="44"/>
      <c r="V535" s="44"/>
      <c r="W535" s="44"/>
      <c r="X535" s="44"/>
      <c r="Y535" s="44"/>
      <c r="Z535" s="44"/>
      <c r="AA535" s="44"/>
      <c r="AB535" s="44"/>
      <c r="AC535" s="44"/>
      <c r="AD535" s="44"/>
      <c r="AE535" s="44"/>
      <c r="AF535" s="44"/>
      <c r="AG535" s="44"/>
      <c r="AH535" s="42"/>
      <c r="AI535" s="42"/>
    </row>
    <row r="536" spans="1:35" ht="12.75" customHeight="1" x14ac:dyDescent="0.2">
      <c r="A536" s="42"/>
      <c r="B536" s="42"/>
      <c r="C536" s="42"/>
      <c r="D536" s="42"/>
      <c r="E536" s="42"/>
      <c r="F536" s="42"/>
      <c r="G536" s="44"/>
      <c r="H536" s="44"/>
      <c r="I536" s="41"/>
      <c r="J536" s="44"/>
      <c r="K536" s="41"/>
      <c r="L536" s="53"/>
      <c r="M536" s="41"/>
      <c r="N536" s="53"/>
      <c r="O536" s="44"/>
      <c r="P536" s="44"/>
      <c r="Q536" s="44"/>
      <c r="R536" s="44"/>
      <c r="S536" s="44"/>
      <c r="T536" s="44"/>
      <c r="U536" s="44"/>
      <c r="V536" s="44"/>
      <c r="W536" s="44"/>
      <c r="X536" s="44"/>
      <c r="Y536" s="44"/>
      <c r="Z536" s="44"/>
      <c r="AA536" s="44"/>
      <c r="AB536" s="44"/>
      <c r="AC536" s="44"/>
      <c r="AD536" s="44"/>
      <c r="AE536" s="44"/>
      <c r="AF536" s="44"/>
      <c r="AG536" s="44"/>
      <c r="AH536" s="42"/>
      <c r="AI536" s="42"/>
    </row>
    <row r="537" spans="1:35" ht="12.75" customHeight="1" x14ac:dyDescent="0.2">
      <c r="A537" s="42"/>
      <c r="B537" s="42"/>
      <c r="C537" s="42"/>
      <c r="D537" s="42"/>
      <c r="E537" s="42"/>
      <c r="F537" s="42"/>
      <c r="G537" s="44"/>
      <c r="H537" s="44"/>
      <c r="I537" s="41"/>
      <c r="J537" s="44"/>
      <c r="K537" s="41"/>
      <c r="L537" s="53"/>
      <c r="M537" s="41"/>
      <c r="N537" s="53"/>
      <c r="O537" s="44"/>
      <c r="P537" s="44"/>
      <c r="Q537" s="44"/>
      <c r="R537" s="44"/>
      <c r="S537" s="44"/>
      <c r="T537" s="44"/>
      <c r="U537" s="44"/>
      <c r="V537" s="44"/>
      <c r="W537" s="44"/>
      <c r="X537" s="44"/>
      <c r="Y537" s="44"/>
      <c r="Z537" s="44"/>
      <c r="AA537" s="44"/>
      <c r="AB537" s="44"/>
      <c r="AC537" s="44"/>
      <c r="AD537" s="44"/>
      <c r="AE537" s="44"/>
      <c r="AF537" s="44"/>
      <c r="AG537" s="44"/>
      <c r="AH537" s="42"/>
      <c r="AI537" s="42"/>
    </row>
    <row r="538" spans="1:35" ht="12.75" customHeight="1" x14ac:dyDescent="0.2">
      <c r="A538" s="42"/>
      <c r="B538" s="42"/>
      <c r="C538" s="42"/>
      <c r="D538" s="42"/>
      <c r="E538" s="42"/>
      <c r="F538" s="42"/>
      <c r="G538" s="44"/>
      <c r="H538" s="44"/>
      <c r="I538" s="41"/>
      <c r="J538" s="44"/>
      <c r="K538" s="41"/>
      <c r="L538" s="53"/>
      <c r="M538" s="41"/>
      <c r="N538" s="53"/>
      <c r="O538" s="44"/>
      <c r="P538" s="44"/>
      <c r="Q538" s="44"/>
      <c r="R538" s="44"/>
      <c r="S538" s="44"/>
      <c r="T538" s="44"/>
      <c r="U538" s="44"/>
      <c r="V538" s="44"/>
      <c r="W538" s="44"/>
      <c r="X538" s="44"/>
      <c r="Y538" s="44"/>
      <c r="Z538" s="44"/>
      <c r="AA538" s="44"/>
      <c r="AB538" s="44"/>
      <c r="AC538" s="44"/>
      <c r="AD538" s="44"/>
      <c r="AE538" s="44"/>
      <c r="AF538" s="44"/>
      <c r="AG538" s="44"/>
      <c r="AH538" s="42"/>
      <c r="AI538" s="42"/>
    </row>
    <row r="539" spans="1:35" ht="12.75" customHeight="1" x14ac:dyDescent="0.2">
      <c r="A539" s="42"/>
      <c r="B539" s="42"/>
      <c r="C539" s="42"/>
      <c r="D539" s="42"/>
      <c r="E539" s="42"/>
      <c r="F539" s="42"/>
      <c r="G539" s="44"/>
      <c r="H539" s="44"/>
      <c r="I539" s="41"/>
      <c r="J539" s="44"/>
      <c r="K539" s="41"/>
      <c r="L539" s="53"/>
      <c r="M539" s="41"/>
      <c r="N539" s="53"/>
      <c r="O539" s="44"/>
      <c r="P539" s="44"/>
      <c r="Q539" s="44"/>
      <c r="R539" s="44"/>
      <c r="S539" s="44"/>
      <c r="T539" s="44"/>
      <c r="U539" s="44"/>
      <c r="V539" s="44"/>
      <c r="W539" s="44"/>
      <c r="X539" s="44"/>
      <c r="Y539" s="44"/>
      <c r="Z539" s="44"/>
      <c r="AA539" s="44"/>
      <c r="AB539" s="44"/>
      <c r="AC539" s="44"/>
      <c r="AD539" s="44"/>
      <c r="AE539" s="44"/>
      <c r="AF539" s="44"/>
      <c r="AG539" s="44"/>
      <c r="AH539" s="42"/>
      <c r="AI539" s="42"/>
    </row>
    <row r="540" spans="1:35" ht="12.75" customHeight="1" x14ac:dyDescent="0.2">
      <c r="A540" s="42"/>
      <c r="B540" s="42"/>
      <c r="C540" s="42"/>
      <c r="D540" s="42"/>
      <c r="E540" s="42"/>
      <c r="F540" s="42"/>
      <c r="G540" s="44"/>
      <c r="H540" s="44"/>
      <c r="I540" s="41"/>
      <c r="J540" s="44"/>
      <c r="K540" s="41"/>
      <c r="L540" s="53"/>
      <c r="M540" s="41"/>
      <c r="N540" s="53"/>
      <c r="O540" s="44"/>
      <c r="P540" s="44"/>
      <c r="Q540" s="44"/>
      <c r="R540" s="44"/>
      <c r="S540" s="44"/>
      <c r="T540" s="44"/>
      <c r="U540" s="44"/>
      <c r="V540" s="44"/>
      <c r="W540" s="44"/>
      <c r="X540" s="44"/>
      <c r="Y540" s="44"/>
      <c r="Z540" s="44"/>
      <c r="AA540" s="44"/>
      <c r="AB540" s="44"/>
      <c r="AC540" s="44"/>
      <c r="AD540" s="44"/>
      <c r="AE540" s="44"/>
      <c r="AF540" s="44"/>
      <c r="AG540" s="44"/>
      <c r="AH540" s="42"/>
      <c r="AI540" s="42"/>
    </row>
    <row r="541" spans="1:35" ht="12.75" customHeight="1" x14ac:dyDescent="0.2">
      <c r="A541" s="42"/>
      <c r="B541" s="42"/>
      <c r="C541" s="42"/>
      <c r="D541" s="42"/>
      <c r="E541" s="42"/>
      <c r="F541" s="42"/>
      <c r="G541" s="44"/>
      <c r="H541" s="44"/>
      <c r="I541" s="41"/>
      <c r="J541" s="44"/>
      <c r="K541" s="41"/>
      <c r="L541" s="53"/>
      <c r="M541" s="41"/>
      <c r="N541" s="53"/>
      <c r="O541" s="44"/>
      <c r="P541" s="44"/>
      <c r="Q541" s="44"/>
      <c r="R541" s="44"/>
      <c r="S541" s="44"/>
      <c r="T541" s="44"/>
      <c r="U541" s="44"/>
      <c r="V541" s="44"/>
      <c r="W541" s="44"/>
      <c r="X541" s="44"/>
      <c r="Y541" s="44"/>
      <c r="Z541" s="44"/>
      <c r="AA541" s="44"/>
      <c r="AB541" s="44"/>
      <c r="AC541" s="44"/>
      <c r="AD541" s="44"/>
      <c r="AE541" s="44"/>
      <c r="AF541" s="44"/>
      <c r="AG541" s="44"/>
      <c r="AH541" s="42"/>
      <c r="AI541" s="42"/>
    </row>
    <row r="542" spans="1:35" ht="12.75" customHeight="1" x14ac:dyDescent="0.2">
      <c r="A542" s="42"/>
      <c r="B542" s="42"/>
      <c r="C542" s="42"/>
      <c r="D542" s="42"/>
      <c r="E542" s="42"/>
      <c r="F542" s="42"/>
      <c r="G542" s="44"/>
      <c r="H542" s="44"/>
      <c r="I542" s="41"/>
      <c r="J542" s="44"/>
      <c r="K542" s="41"/>
      <c r="L542" s="53"/>
      <c r="M542" s="41"/>
      <c r="N542" s="53"/>
      <c r="O542" s="44"/>
      <c r="P542" s="44"/>
      <c r="Q542" s="44"/>
      <c r="R542" s="44"/>
      <c r="S542" s="44"/>
      <c r="T542" s="44"/>
      <c r="U542" s="44"/>
      <c r="V542" s="44"/>
      <c r="W542" s="44"/>
      <c r="X542" s="44"/>
      <c r="Y542" s="44"/>
      <c r="Z542" s="44"/>
      <c r="AA542" s="44"/>
      <c r="AB542" s="44"/>
      <c r="AC542" s="44"/>
      <c r="AD542" s="44"/>
      <c r="AE542" s="44"/>
      <c r="AF542" s="44"/>
      <c r="AG542" s="44"/>
      <c r="AH542" s="42"/>
      <c r="AI542" s="42"/>
    </row>
    <row r="543" spans="1:35" ht="12.75" customHeight="1" x14ac:dyDescent="0.2">
      <c r="A543" s="42"/>
      <c r="B543" s="42"/>
      <c r="C543" s="42"/>
      <c r="D543" s="42"/>
      <c r="E543" s="42"/>
      <c r="F543" s="42"/>
      <c r="G543" s="44"/>
      <c r="H543" s="44"/>
      <c r="I543" s="41"/>
      <c r="J543" s="44"/>
      <c r="K543" s="41"/>
      <c r="L543" s="53"/>
      <c r="M543" s="41"/>
      <c r="N543" s="53"/>
      <c r="O543" s="44"/>
      <c r="P543" s="44"/>
      <c r="Q543" s="44"/>
      <c r="R543" s="44"/>
      <c r="S543" s="44"/>
      <c r="T543" s="44"/>
      <c r="U543" s="44"/>
      <c r="V543" s="44"/>
      <c r="W543" s="44"/>
      <c r="X543" s="44"/>
      <c r="Y543" s="44"/>
      <c r="Z543" s="44"/>
      <c r="AA543" s="44"/>
      <c r="AB543" s="44"/>
      <c r="AC543" s="44"/>
      <c r="AD543" s="44"/>
      <c r="AE543" s="44"/>
      <c r="AF543" s="44"/>
      <c r="AG543" s="44"/>
      <c r="AH543" s="42"/>
      <c r="AI543" s="42"/>
    </row>
    <row r="544" spans="1:35" ht="12.75" customHeight="1" x14ac:dyDescent="0.2">
      <c r="A544" s="42"/>
      <c r="B544" s="42"/>
      <c r="C544" s="42"/>
      <c r="D544" s="42"/>
      <c r="E544" s="42"/>
      <c r="F544" s="42"/>
      <c r="G544" s="44"/>
      <c r="H544" s="44"/>
      <c r="I544" s="41"/>
      <c r="J544" s="44"/>
      <c r="K544" s="41"/>
      <c r="L544" s="53"/>
      <c r="M544" s="41"/>
      <c r="N544" s="53"/>
      <c r="O544" s="44"/>
      <c r="P544" s="44"/>
      <c r="Q544" s="44"/>
      <c r="R544" s="44"/>
      <c r="S544" s="44"/>
      <c r="T544" s="44"/>
      <c r="U544" s="44"/>
      <c r="V544" s="44"/>
      <c r="W544" s="44"/>
      <c r="X544" s="44"/>
      <c r="Y544" s="44"/>
      <c r="Z544" s="44"/>
      <c r="AA544" s="44"/>
      <c r="AB544" s="44"/>
      <c r="AC544" s="44"/>
      <c r="AD544" s="44"/>
      <c r="AE544" s="44"/>
      <c r="AF544" s="44"/>
      <c r="AG544" s="44"/>
      <c r="AH544" s="42"/>
      <c r="AI544" s="42"/>
    </row>
    <row r="545" spans="1:35" ht="12.75" customHeight="1" x14ac:dyDescent="0.2">
      <c r="A545" s="42"/>
      <c r="B545" s="42"/>
      <c r="C545" s="42"/>
      <c r="D545" s="42"/>
      <c r="E545" s="42"/>
      <c r="F545" s="42"/>
      <c r="G545" s="44"/>
      <c r="H545" s="44"/>
      <c r="I545" s="41"/>
      <c r="J545" s="44"/>
      <c r="K545" s="41"/>
      <c r="L545" s="53"/>
      <c r="M545" s="41"/>
      <c r="N545" s="53"/>
      <c r="O545" s="44"/>
      <c r="P545" s="44"/>
      <c r="Q545" s="44"/>
      <c r="R545" s="44"/>
      <c r="S545" s="44"/>
      <c r="T545" s="44"/>
      <c r="U545" s="44"/>
      <c r="V545" s="44"/>
      <c r="W545" s="44"/>
      <c r="X545" s="44"/>
      <c r="Y545" s="44"/>
      <c r="Z545" s="44"/>
      <c r="AA545" s="44"/>
      <c r="AB545" s="44"/>
      <c r="AC545" s="44"/>
      <c r="AD545" s="44"/>
      <c r="AE545" s="44"/>
      <c r="AF545" s="44"/>
      <c r="AG545" s="44"/>
      <c r="AH545" s="42"/>
      <c r="AI545" s="42"/>
    </row>
    <row r="546" spans="1:35" ht="12.75" customHeight="1" x14ac:dyDescent="0.2">
      <c r="A546" s="42"/>
      <c r="B546" s="42"/>
      <c r="C546" s="42"/>
      <c r="D546" s="42"/>
      <c r="E546" s="42"/>
      <c r="F546" s="42"/>
      <c r="G546" s="44"/>
      <c r="H546" s="44"/>
      <c r="I546" s="41"/>
      <c r="J546" s="44"/>
      <c r="K546" s="41"/>
      <c r="L546" s="53"/>
      <c r="M546" s="41"/>
      <c r="N546" s="53"/>
      <c r="O546" s="44"/>
      <c r="P546" s="44"/>
      <c r="Q546" s="44"/>
      <c r="R546" s="44"/>
      <c r="S546" s="44"/>
      <c r="T546" s="44"/>
      <c r="U546" s="44"/>
      <c r="V546" s="44"/>
      <c r="W546" s="44"/>
      <c r="X546" s="44"/>
      <c r="Y546" s="44"/>
      <c r="Z546" s="44"/>
      <c r="AA546" s="44"/>
      <c r="AB546" s="44"/>
      <c r="AC546" s="44"/>
      <c r="AD546" s="44"/>
      <c r="AE546" s="44"/>
      <c r="AF546" s="44"/>
      <c r="AG546" s="44"/>
      <c r="AH546" s="42"/>
      <c r="AI546" s="42"/>
    </row>
    <row r="547" spans="1:35" ht="12.75" customHeight="1" x14ac:dyDescent="0.2">
      <c r="A547" s="42"/>
      <c r="B547" s="42"/>
      <c r="C547" s="42"/>
      <c r="D547" s="42"/>
      <c r="E547" s="42"/>
      <c r="F547" s="42"/>
      <c r="G547" s="44"/>
      <c r="H547" s="44"/>
      <c r="I547" s="41"/>
      <c r="J547" s="44"/>
      <c r="K547" s="41"/>
      <c r="L547" s="53"/>
      <c r="M547" s="41"/>
      <c r="N547" s="53"/>
      <c r="O547" s="44"/>
      <c r="P547" s="44"/>
      <c r="Q547" s="44"/>
      <c r="R547" s="44"/>
      <c r="S547" s="44"/>
      <c r="T547" s="44"/>
      <c r="U547" s="44"/>
      <c r="V547" s="44"/>
      <c r="W547" s="44"/>
      <c r="X547" s="44"/>
      <c r="Y547" s="44"/>
      <c r="Z547" s="44"/>
      <c r="AA547" s="44"/>
      <c r="AB547" s="44"/>
      <c r="AC547" s="44"/>
      <c r="AD547" s="44"/>
      <c r="AE547" s="44"/>
      <c r="AF547" s="44"/>
      <c r="AG547" s="44"/>
      <c r="AH547" s="42"/>
      <c r="AI547" s="42"/>
    </row>
    <row r="548" spans="1:35" ht="12.75" customHeight="1" x14ac:dyDescent="0.2">
      <c r="A548" s="42"/>
      <c r="B548" s="42"/>
      <c r="C548" s="42"/>
      <c r="D548" s="42"/>
      <c r="E548" s="42"/>
      <c r="F548" s="42"/>
      <c r="G548" s="44"/>
      <c r="H548" s="44"/>
      <c r="I548" s="41"/>
      <c r="J548" s="44"/>
      <c r="K548" s="41"/>
      <c r="L548" s="53"/>
      <c r="M548" s="41"/>
      <c r="N548" s="53"/>
      <c r="O548" s="44"/>
      <c r="P548" s="44"/>
      <c r="Q548" s="44"/>
      <c r="R548" s="44"/>
      <c r="S548" s="44"/>
      <c r="T548" s="44"/>
      <c r="U548" s="44"/>
      <c r="V548" s="44"/>
      <c r="W548" s="44"/>
      <c r="X548" s="44"/>
      <c r="Y548" s="44"/>
      <c r="Z548" s="44"/>
      <c r="AA548" s="44"/>
      <c r="AB548" s="44"/>
      <c r="AC548" s="44"/>
      <c r="AD548" s="44"/>
      <c r="AE548" s="44"/>
      <c r="AF548" s="44"/>
      <c r="AG548" s="44"/>
      <c r="AH548" s="42"/>
      <c r="AI548" s="42"/>
    </row>
    <row r="549" spans="1:35" ht="12.75" customHeight="1" x14ac:dyDescent="0.2">
      <c r="A549" s="42"/>
      <c r="B549" s="42"/>
      <c r="C549" s="42"/>
      <c r="D549" s="42"/>
      <c r="E549" s="42"/>
      <c r="F549" s="42"/>
      <c r="G549" s="44"/>
      <c r="H549" s="44"/>
      <c r="I549" s="41"/>
      <c r="J549" s="44"/>
      <c r="K549" s="41"/>
      <c r="L549" s="53"/>
      <c r="M549" s="41"/>
      <c r="N549" s="53"/>
      <c r="O549" s="44"/>
      <c r="P549" s="44"/>
      <c r="Q549" s="44"/>
      <c r="R549" s="44"/>
      <c r="S549" s="44"/>
      <c r="T549" s="44"/>
      <c r="U549" s="44"/>
      <c r="V549" s="44"/>
      <c r="W549" s="44"/>
      <c r="X549" s="44"/>
      <c r="Y549" s="44"/>
      <c r="Z549" s="44"/>
      <c r="AA549" s="44"/>
      <c r="AB549" s="44"/>
      <c r="AC549" s="44"/>
      <c r="AD549" s="44"/>
      <c r="AE549" s="44"/>
      <c r="AF549" s="44"/>
      <c r="AG549" s="44"/>
      <c r="AH549" s="42"/>
      <c r="AI549" s="42"/>
    </row>
    <row r="550" spans="1:35" ht="12.75" customHeight="1" x14ac:dyDescent="0.2">
      <c r="A550" s="42"/>
      <c r="B550" s="42"/>
      <c r="C550" s="42"/>
      <c r="D550" s="42"/>
      <c r="E550" s="42"/>
      <c r="F550" s="42"/>
      <c r="G550" s="44"/>
      <c r="H550" s="44"/>
      <c r="I550" s="41"/>
      <c r="J550" s="44"/>
      <c r="K550" s="41"/>
      <c r="L550" s="53"/>
      <c r="M550" s="41"/>
      <c r="N550" s="53"/>
      <c r="O550" s="44"/>
      <c r="P550" s="44"/>
      <c r="Q550" s="44"/>
      <c r="R550" s="44"/>
      <c r="S550" s="44"/>
      <c r="T550" s="44"/>
      <c r="U550" s="44"/>
      <c r="V550" s="44"/>
      <c r="W550" s="44"/>
      <c r="X550" s="44"/>
      <c r="Y550" s="44"/>
      <c r="Z550" s="44"/>
      <c r="AA550" s="44"/>
      <c r="AB550" s="44"/>
      <c r="AC550" s="44"/>
      <c r="AD550" s="44"/>
      <c r="AE550" s="44"/>
      <c r="AF550" s="44"/>
      <c r="AG550" s="44"/>
      <c r="AH550" s="42"/>
      <c r="AI550" s="42"/>
    </row>
    <row r="551" spans="1:35" ht="12.75" customHeight="1" x14ac:dyDescent="0.2">
      <c r="A551" s="42"/>
      <c r="B551" s="42"/>
      <c r="C551" s="42"/>
      <c r="D551" s="42"/>
      <c r="E551" s="42"/>
      <c r="F551" s="42"/>
      <c r="G551" s="44"/>
      <c r="H551" s="44"/>
      <c r="I551" s="41"/>
      <c r="J551" s="44"/>
      <c r="K551" s="41"/>
      <c r="L551" s="53"/>
      <c r="M551" s="41"/>
      <c r="N551" s="53"/>
      <c r="O551" s="44"/>
      <c r="P551" s="44"/>
      <c r="Q551" s="44"/>
      <c r="R551" s="44"/>
      <c r="S551" s="44"/>
      <c r="T551" s="44"/>
      <c r="U551" s="44"/>
      <c r="V551" s="44"/>
      <c r="W551" s="44"/>
      <c r="X551" s="44"/>
      <c r="Y551" s="44"/>
      <c r="Z551" s="44"/>
      <c r="AA551" s="44"/>
      <c r="AB551" s="44"/>
      <c r="AC551" s="44"/>
      <c r="AD551" s="44"/>
      <c r="AE551" s="44"/>
      <c r="AF551" s="44"/>
      <c r="AG551" s="44"/>
      <c r="AH551" s="42"/>
      <c r="AI551" s="42"/>
    </row>
    <row r="552" spans="1:35" ht="12.75" customHeight="1" x14ac:dyDescent="0.2">
      <c r="A552" s="42"/>
      <c r="B552" s="42"/>
      <c r="C552" s="42"/>
      <c r="D552" s="42"/>
      <c r="E552" s="42"/>
      <c r="F552" s="42"/>
      <c r="G552" s="44"/>
      <c r="H552" s="44"/>
      <c r="I552" s="41"/>
      <c r="J552" s="44"/>
      <c r="K552" s="41"/>
      <c r="L552" s="53"/>
      <c r="M552" s="41"/>
      <c r="N552" s="53"/>
      <c r="O552" s="44"/>
      <c r="P552" s="44"/>
      <c r="Q552" s="44"/>
      <c r="R552" s="44"/>
      <c r="S552" s="44"/>
      <c r="T552" s="44"/>
      <c r="U552" s="44"/>
      <c r="V552" s="44"/>
      <c r="W552" s="44"/>
      <c r="X552" s="44"/>
      <c r="Y552" s="44"/>
      <c r="Z552" s="44"/>
      <c r="AA552" s="44"/>
      <c r="AB552" s="44"/>
      <c r="AC552" s="44"/>
      <c r="AD552" s="44"/>
      <c r="AE552" s="44"/>
      <c r="AF552" s="44"/>
      <c r="AG552" s="44"/>
      <c r="AH552" s="42"/>
      <c r="AI552" s="42"/>
    </row>
    <row r="553" spans="1:35" ht="12.75" customHeight="1" x14ac:dyDescent="0.2">
      <c r="A553" s="42"/>
      <c r="B553" s="42"/>
      <c r="C553" s="42"/>
      <c r="D553" s="42"/>
      <c r="E553" s="42"/>
      <c r="F553" s="42"/>
      <c r="G553" s="44"/>
      <c r="H553" s="44"/>
      <c r="I553" s="41"/>
      <c r="J553" s="44"/>
      <c r="K553" s="41"/>
      <c r="L553" s="53"/>
      <c r="M553" s="41"/>
      <c r="N553" s="53"/>
      <c r="O553" s="44"/>
      <c r="P553" s="44"/>
      <c r="Q553" s="44"/>
      <c r="R553" s="44"/>
      <c r="S553" s="44"/>
      <c r="T553" s="44"/>
      <c r="U553" s="44"/>
      <c r="V553" s="44"/>
      <c r="W553" s="44"/>
      <c r="X553" s="44"/>
      <c r="Y553" s="44"/>
      <c r="Z553" s="44"/>
      <c r="AA553" s="44"/>
      <c r="AB553" s="44"/>
      <c r="AC553" s="44"/>
      <c r="AD553" s="44"/>
      <c r="AE553" s="44"/>
      <c r="AF553" s="44"/>
      <c r="AG553" s="44"/>
      <c r="AH553" s="42"/>
      <c r="AI553" s="42"/>
    </row>
    <row r="554" spans="1:35" ht="12.75" customHeight="1" x14ac:dyDescent="0.2">
      <c r="A554" s="42"/>
      <c r="B554" s="42"/>
      <c r="C554" s="42"/>
      <c r="D554" s="42"/>
      <c r="E554" s="42"/>
      <c r="F554" s="42"/>
      <c r="G554" s="44"/>
      <c r="H554" s="44"/>
      <c r="I554" s="41"/>
      <c r="J554" s="44"/>
      <c r="K554" s="41"/>
      <c r="L554" s="53"/>
      <c r="M554" s="41"/>
      <c r="N554" s="53"/>
      <c r="O554" s="44"/>
      <c r="P554" s="44"/>
      <c r="Q554" s="44"/>
      <c r="R554" s="44"/>
      <c r="S554" s="44"/>
      <c r="T554" s="44"/>
      <c r="U554" s="44"/>
      <c r="V554" s="44"/>
      <c r="W554" s="44"/>
      <c r="X554" s="44"/>
      <c r="Y554" s="44"/>
      <c r="Z554" s="44"/>
      <c r="AA554" s="44"/>
      <c r="AB554" s="44"/>
      <c r="AC554" s="44"/>
      <c r="AD554" s="44"/>
      <c r="AE554" s="44"/>
      <c r="AF554" s="44"/>
      <c r="AG554" s="44"/>
      <c r="AH554" s="42"/>
      <c r="AI554" s="42"/>
    </row>
    <row r="555" spans="1:35" ht="12.75" customHeight="1" x14ac:dyDescent="0.2">
      <c r="A555" s="42"/>
      <c r="B555" s="42"/>
      <c r="C555" s="42"/>
      <c r="D555" s="42"/>
      <c r="E555" s="42"/>
      <c r="F555" s="42"/>
      <c r="G555" s="44"/>
      <c r="H555" s="44"/>
      <c r="I555" s="41"/>
      <c r="J555" s="44"/>
      <c r="K555" s="41"/>
      <c r="L555" s="53"/>
      <c r="M555" s="41"/>
      <c r="N555" s="53"/>
      <c r="O555" s="44"/>
      <c r="P555" s="44"/>
      <c r="Q555" s="44"/>
      <c r="R555" s="44"/>
      <c r="S555" s="44"/>
      <c r="T555" s="44"/>
      <c r="U555" s="44"/>
      <c r="V555" s="44"/>
      <c r="W555" s="44"/>
      <c r="X555" s="44"/>
      <c r="Y555" s="44"/>
      <c r="Z555" s="44"/>
      <c r="AA555" s="44"/>
      <c r="AB555" s="44"/>
      <c r="AC555" s="44"/>
      <c r="AD555" s="44"/>
      <c r="AE555" s="44"/>
      <c r="AF555" s="44"/>
      <c r="AG555" s="44"/>
      <c r="AH555" s="42"/>
      <c r="AI555" s="42"/>
    </row>
    <row r="556" spans="1:35" ht="12.75" customHeight="1" x14ac:dyDescent="0.2">
      <c r="A556" s="42"/>
      <c r="B556" s="42"/>
      <c r="C556" s="42"/>
      <c r="D556" s="42"/>
      <c r="E556" s="42"/>
      <c r="F556" s="42"/>
      <c r="G556" s="44"/>
      <c r="H556" s="44"/>
      <c r="I556" s="41"/>
      <c r="J556" s="44"/>
      <c r="K556" s="41"/>
      <c r="L556" s="53"/>
      <c r="M556" s="41"/>
      <c r="N556" s="53"/>
      <c r="O556" s="44"/>
      <c r="P556" s="44"/>
      <c r="Q556" s="44"/>
      <c r="R556" s="44"/>
      <c r="S556" s="44"/>
      <c r="T556" s="44"/>
      <c r="U556" s="44"/>
      <c r="V556" s="44"/>
      <c r="W556" s="44"/>
      <c r="X556" s="44"/>
      <c r="Y556" s="44"/>
      <c r="Z556" s="44"/>
      <c r="AA556" s="44"/>
      <c r="AB556" s="44"/>
      <c r="AC556" s="44"/>
      <c r="AD556" s="44"/>
      <c r="AE556" s="44"/>
      <c r="AF556" s="44"/>
      <c r="AG556" s="44"/>
      <c r="AH556" s="42"/>
      <c r="AI556" s="42"/>
    </row>
    <row r="557" spans="1:35" ht="12.75" customHeight="1" x14ac:dyDescent="0.2">
      <c r="A557" s="42"/>
      <c r="B557" s="42"/>
      <c r="C557" s="42"/>
      <c r="D557" s="42"/>
      <c r="E557" s="42"/>
      <c r="F557" s="42"/>
      <c r="G557" s="44"/>
      <c r="H557" s="44"/>
      <c r="I557" s="41"/>
      <c r="J557" s="44"/>
      <c r="K557" s="41"/>
      <c r="L557" s="53"/>
      <c r="M557" s="41"/>
      <c r="N557" s="53"/>
      <c r="O557" s="44"/>
      <c r="P557" s="44"/>
      <c r="Q557" s="44"/>
      <c r="R557" s="44"/>
      <c r="S557" s="44"/>
      <c r="T557" s="44"/>
      <c r="U557" s="44"/>
      <c r="V557" s="44"/>
      <c r="W557" s="44"/>
      <c r="X557" s="44"/>
      <c r="Y557" s="44"/>
      <c r="Z557" s="44"/>
      <c r="AA557" s="44"/>
      <c r="AB557" s="44"/>
      <c r="AC557" s="44"/>
      <c r="AD557" s="44"/>
      <c r="AE557" s="44"/>
      <c r="AF557" s="44"/>
      <c r="AG557" s="44"/>
      <c r="AH557" s="42"/>
      <c r="AI557" s="42"/>
    </row>
    <row r="558" spans="1:35" ht="12.75" customHeight="1" x14ac:dyDescent="0.2">
      <c r="A558" s="42"/>
      <c r="B558" s="42"/>
      <c r="C558" s="42"/>
      <c r="D558" s="42"/>
      <c r="E558" s="42"/>
      <c r="F558" s="42"/>
      <c r="G558" s="44"/>
      <c r="H558" s="44"/>
      <c r="I558" s="41"/>
      <c r="J558" s="44"/>
      <c r="K558" s="41"/>
      <c r="L558" s="53"/>
      <c r="M558" s="41"/>
      <c r="N558" s="53"/>
      <c r="O558" s="44"/>
      <c r="P558" s="44"/>
      <c r="Q558" s="44"/>
      <c r="R558" s="44"/>
      <c r="S558" s="44"/>
      <c r="T558" s="44"/>
      <c r="U558" s="44"/>
      <c r="V558" s="44"/>
      <c r="W558" s="44"/>
      <c r="X558" s="44"/>
      <c r="Y558" s="44"/>
      <c r="Z558" s="44"/>
      <c r="AA558" s="44"/>
      <c r="AB558" s="44"/>
      <c r="AC558" s="44"/>
      <c r="AD558" s="44"/>
      <c r="AE558" s="44"/>
      <c r="AF558" s="44"/>
      <c r="AG558" s="44"/>
      <c r="AH558" s="42"/>
      <c r="AI558" s="42"/>
    </row>
    <row r="559" spans="1:35" ht="12.75" customHeight="1" x14ac:dyDescent="0.2">
      <c r="A559" s="42"/>
      <c r="B559" s="42"/>
      <c r="C559" s="42"/>
      <c r="D559" s="42"/>
      <c r="E559" s="42"/>
      <c r="F559" s="42"/>
      <c r="G559" s="44"/>
      <c r="H559" s="44"/>
      <c r="I559" s="41"/>
      <c r="J559" s="44"/>
      <c r="K559" s="41"/>
      <c r="L559" s="53"/>
      <c r="M559" s="41"/>
      <c r="N559" s="53"/>
      <c r="O559" s="44"/>
      <c r="P559" s="44"/>
      <c r="Q559" s="44"/>
      <c r="R559" s="44"/>
      <c r="S559" s="44"/>
      <c r="T559" s="44"/>
      <c r="U559" s="44"/>
      <c r="V559" s="44"/>
      <c r="W559" s="44"/>
      <c r="X559" s="44"/>
      <c r="Y559" s="44"/>
      <c r="Z559" s="44"/>
      <c r="AA559" s="44"/>
      <c r="AB559" s="44"/>
      <c r="AC559" s="44"/>
      <c r="AD559" s="44"/>
      <c r="AE559" s="44"/>
      <c r="AF559" s="44"/>
      <c r="AG559" s="44"/>
      <c r="AH559" s="42"/>
      <c r="AI559" s="42"/>
    </row>
    <row r="560" spans="1:35" ht="12.75" customHeight="1" x14ac:dyDescent="0.2">
      <c r="A560" s="42"/>
      <c r="B560" s="42"/>
      <c r="C560" s="42"/>
      <c r="D560" s="42"/>
      <c r="E560" s="42"/>
      <c r="F560" s="42"/>
      <c r="G560" s="44"/>
      <c r="H560" s="44"/>
      <c r="I560" s="41"/>
      <c r="J560" s="44"/>
      <c r="K560" s="41"/>
      <c r="L560" s="53"/>
      <c r="M560" s="41"/>
      <c r="N560" s="53"/>
      <c r="O560" s="44"/>
      <c r="P560" s="44"/>
      <c r="Q560" s="44"/>
      <c r="R560" s="44"/>
      <c r="S560" s="44"/>
      <c r="T560" s="44"/>
      <c r="U560" s="44"/>
      <c r="V560" s="44"/>
      <c r="W560" s="44"/>
      <c r="X560" s="44"/>
      <c r="Y560" s="44"/>
      <c r="Z560" s="44"/>
      <c r="AA560" s="44"/>
      <c r="AB560" s="44"/>
      <c r="AC560" s="44"/>
      <c r="AD560" s="44"/>
      <c r="AE560" s="44"/>
      <c r="AF560" s="44"/>
      <c r="AG560" s="44"/>
      <c r="AH560" s="42"/>
      <c r="AI560" s="42"/>
    </row>
    <row r="561" spans="1:35" ht="12.75" customHeight="1" x14ac:dyDescent="0.2">
      <c r="A561" s="42"/>
      <c r="B561" s="42"/>
      <c r="C561" s="42"/>
      <c r="D561" s="42"/>
      <c r="E561" s="42"/>
      <c r="F561" s="42"/>
      <c r="G561" s="44"/>
      <c r="H561" s="44"/>
      <c r="I561" s="41"/>
      <c r="J561" s="44"/>
      <c r="K561" s="41"/>
      <c r="L561" s="53"/>
      <c r="M561" s="41"/>
      <c r="N561" s="53"/>
      <c r="O561" s="44"/>
      <c r="P561" s="44"/>
      <c r="Q561" s="44"/>
      <c r="R561" s="44"/>
      <c r="S561" s="44"/>
      <c r="T561" s="44"/>
      <c r="U561" s="44"/>
      <c r="V561" s="44"/>
      <c r="W561" s="44"/>
      <c r="X561" s="44"/>
      <c r="Y561" s="44"/>
      <c r="Z561" s="44"/>
      <c r="AA561" s="44"/>
      <c r="AB561" s="44"/>
      <c r="AC561" s="44"/>
      <c r="AD561" s="44"/>
      <c r="AE561" s="44"/>
      <c r="AF561" s="44"/>
      <c r="AG561" s="44"/>
      <c r="AH561" s="42"/>
      <c r="AI561" s="42"/>
    </row>
    <row r="562" spans="1:35" ht="12.75" customHeight="1" x14ac:dyDescent="0.2">
      <c r="A562" s="42"/>
      <c r="B562" s="42"/>
      <c r="C562" s="42"/>
      <c r="D562" s="42"/>
      <c r="E562" s="42"/>
      <c r="F562" s="42"/>
      <c r="G562" s="44"/>
      <c r="H562" s="44"/>
      <c r="I562" s="41"/>
      <c r="J562" s="44"/>
      <c r="K562" s="41"/>
      <c r="L562" s="53"/>
      <c r="M562" s="41"/>
      <c r="N562" s="53"/>
      <c r="O562" s="44"/>
      <c r="P562" s="44"/>
      <c r="Q562" s="44"/>
      <c r="R562" s="44"/>
      <c r="S562" s="44"/>
      <c r="T562" s="44"/>
      <c r="U562" s="44"/>
      <c r="V562" s="44"/>
      <c r="W562" s="44"/>
      <c r="X562" s="44"/>
      <c r="Y562" s="44"/>
      <c r="Z562" s="44"/>
      <c r="AA562" s="44"/>
      <c r="AB562" s="44"/>
      <c r="AC562" s="44"/>
      <c r="AD562" s="44"/>
      <c r="AE562" s="44"/>
      <c r="AF562" s="44"/>
      <c r="AG562" s="44"/>
      <c r="AH562" s="42"/>
      <c r="AI562" s="42"/>
    </row>
    <row r="563" spans="1:35" ht="12.75" customHeight="1" x14ac:dyDescent="0.2">
      <c r="A563" s="42"/>
      <c r="B563" s="42"/>
      <c r="C563" s="42"/>
      <c r="D563" s="42"/>
      <c r="E563" s="42"/>
      <c r="F563" s="42"/>
      <c r="G563" s="44"/>
      <c r="H563" s="44"/>
      <c r="I563" s="41"/>
      <c r="J563" s="44"/>
      <c r="K563" s="41"/>
      <c r="L563" s="53"/>
      <c r="M563" s="41"/>
      <c r="N563" s="53"/>
      <c r="O563" s="44"/>
      <c r="P563" s="44"/>
      <c r="Q563" s="44"/>
      <c r="R563" s="44"/>
      <c r="S563" s="44"/>
      <c r="T563" s="44"/>
      <c r="U563" s="44"/>
      <c r="V563" s="44"/>
      <c r="W563" s="44"/>
      <c r="X563" s="44"/>
      <c r="Y563" s="44"/>
      <c r="Z563" s="44"/>
      <c r="AA563" s="44"/>
      <c r="AB563" s="44"/>
      <c r="AC563" s="44"/>
      <c r="AD563" s="44"/>
      <c r="AE563" s="44"/>
      <c r="AF563" s="44"/>
      <c r="AG563" s="44"/>
      <c r="AH563" s="42"/>
      <c r="AI563" s="42"/>
    </row>
    <row r="564" spans="1:35" ht="12.75" customHeight="1" x14ac:dyDescent="0.2">
      <c r="A564" s="42"/>
      <c r="B564" s="42"/>
      <c r="C564" s="42"/>
      <c r="D564" s="42"/>
      <c r="E564" s="42"/>
      <c r="F564" s="42"/>
      <c r="G564" s="44"/>
      <c r="H564" s="44"/>
      <c r="I564" s="41"/>
      <c r="J564" s="44"/>
      <c r="K564" s="41"/>
      <c r="L564" s="53"/>
      <c r="M564" s="41"/>
      <c r="N564" s="53"/>
      <c r="O564" s="44"/>
      <c r="P564" s="44"/>
      <c r="Q564" s="44"/>
      <c r="R564" s="44"/>
      <c r="S564" s="44"/>
      <c r="T564" s="44"/>
      <c r="U564" s="44"/>
      <c r="V564" s="44"/>
      <c r="W564" s="44"/>
      <c r="X564" s="44"/>
      <c r="Y564" s="44"/>
      <c r="Z564" s="44"/>
      <c r="AA564" s="44"/>
      <c r="AB564" s="44"/>
      <c r="AC564" s="44"/>
      <c r="AD564" s="44"/>
      <c r="AE564" s="44"/>
      <c r="AF564" s="44"/>
      <c r="AG564" s="44"/>
      <c r="AH564" s="42"/>
      <c r="AI564" s="42"/>
    </row>
    <row r="565" spans="1:35" ht="12.75" customHeight="1" x14ac:dyDescent="0.2">
      <c r="A565" s="42"/>
      <c r="B565" s="42"/>
      <c r="C565" s="42"/>
      <c r="D565" s="42"/>
      <c r="E565" s="42"/>
      <c r="F565" s="42"/>
      <c r="G565" s="44"/>
      <c r="H565" s="44"/>
      <c r="I565" s="41"/>
      <c r="J565" s="44"/>
      <c r="K565" s="41"/>
      <c r="L565" s="53"/>
      <c r="M565" s="41"/>
      <c r="N565" s="53"/>
      <c r="O565" s="44"/>
      <c r="P565" s="44"/>
      <c r="Q565" s="44"/>
      <c r="R565" s="44"/>
      <c r="S565" s="44"/>
      <c r="T565" s="44"/>
      <c r="U565" s="44"/>
      <c r="V565" s="44"/>
      <c r="W565" s="44"/>
      <c r="X565" s="44"/>
      <c r="Y565" s="44"/>
      <c r="Z565" s="44"/>
      <c r="AA565" s="44"/>
      <c r="AB565" s="44"/>
      <c r="AC565" s="44"/>
      <c r="AD565" s="44"/>
      <c r="AE565" s="44"/>
      <c r="AF565" s="44"/>
      <c r="AG565" s="44"/>
      <c r="AH565" s="42"/>
      <c r="AI565" s="42"/>
    </row>
    <row r="566" spans="1:35" ht="12.75" customHeight="1" x14ac:dyDescent="0.2">
      <c r="A566" s="42"/>
      <c r="B566" s="42"/>
      <c r="C566" s="42"/>
      <c r="D566" s="42"/>
      <c r="E566" s="42"/>
      <c r="F566" s="42"/>
      <c r="G566" s="44"/>
      <c r="H566" s="44"/>
      <c r="I566" s="41"/>
      <c r="J566" s="44"/>
      <c r="K566" s="41"/>
      <c r="L566" s="53"/>
      <c r="M566" s="41"/>
      <c r="N566" s="53"/>
      <c r="O566" s="44"/>
      <c r="P566" s="44"/>
      <c r="Q566" s="44"/>
      <c r="R566" s="44"/>
      <c r="S566" s="44"/>
      <c r="T566" s="44"/>
      <c r="U566" s="44"/>
      <c r="V566" s="44"/>
      <c r="W566" s="44"/>
      <c r="X566" s="44"/>
      <c r="Y566" s="44"/>
      <c r="Z566" s="44"/>
      <c r="AA566" s="44"/>
      <c r="AB566" s="44"/>
      <c r="AC566" s="44"/>
      <c r="AD566" s="44"/>
      <c r="AE566" s="44"/>
      <c r="AF566" s="44"/>
      <c r="AG566" s="44"/>
      <c r="AH566" s="42"/>
      <c r="AI566" s="42"/>
    </row>
    <row r="567" spans="1:35" ht="12.75" customHeight="1" x14ac:dyDescent="0.2">
      <c r="A567" s="42"/>
      <c r="B567" s="42"/>
      <c r="C567" s="42"/>
      <c r="D567" s="42"/>
      <c r="E567" s="42"/>
      <c r="F567" s="42"/>
      <c r="G567" s="44"/>
      <c r="H567" s="44"/>
      <c r="I567" s="41"/>
      <c r="J567" s="44"/>
      <c r="K567" s="41"/>
      <c r="L567" s="53"/>
      <c r="M567" s="41"/>
      <c r="N567" s="53"/>
      <c r="O567" s="44"/>
      <c r="P567" s="44"/>
      <c r="Q567" s="44"/>
      <c r="R567" s="44"/>
      <c r="S567" s="44"/>
      <c r="T567" s="44"/>
      <c r="U567" s="44"/>
      <c r="V567" s="44"/>
      <c r="W567" s="44"/>
      <c r="X567" s="44"/>
      <c r="Y567" s="44"/>
      <c r="Z567" s="44"/>
      <c r="AA567" s="44"/>
      <c r="AB567" s="44"/>
      <c r="AC567" s="44"/>
      <c r="AD567" s="44"/>
      <c r="AE567" s="44"/>
      <c r="AF567" s="44"/>
      <c r="AG567" s="44"/>
      <c r="AH567" s="42"/>
      <c r="AI567" s="42"/>
    </row>
    <row r="568" spans="1:35" ht="12.75" customHeight="1" x14ac:dyDescent="0.2">
      <c r="A568" s="42"/>
      <c r="B568" s="42"/>
      <c r="C568" s="42"/>
      <c r="D568" s="42"/>
      <c r="E568" s="42"/>
      <c r="F568" s="42"/>
      <c r="G568" s="44"/>
      <c r="H568" s="44"/>
      <c r="I568" s="41"/>
      <c r="J568" s="44"/>
      <c r="K568" s="41"/>
      <c r="L568" s="53"/>
      <c r="M568" s="41"/>
      <c r="N568" s="53"/>
      <c r="O568" s="44"/>
      <c r="P568" s="44"/>
      <c r="Q568" s="44"/>
      <c r="R568" s="44"/>
      <c r="S568" s="44"/>
      <c r="T568" s="44"/>
      <c r="U568" s="44"/>
      <c r="V568" s="44"/>
      <c r="W568" s="44"/>
      <c r="X568" s="44"/>
      <c r="Y568" s="44"/>
      <c r="Z568" s="44"/>
      <c r="AA568" s="44"/>
      <c r="AB568" s="44"/>
      <c r="AC568" s="44"/>
      <c r="AD568" s="44"/>
      <c r="AE568" s="44"/>
      <c r="AF568" s="44"/>
      <c r="AG568" s="44"/>
      <c r="AH568" s="42"/>
      <c r="AI568" s="42"/>
    </row>
    <row r="569" spans="1:35" ht="12.75" customHeight="1" x14ac:dyDescent="0.2">
      <c r="A569" s="42"/>
      <c r="B569" s="42"/>
      <c r="C569" s="42"/>
      <c r="D569" s="42"/>
      <c r="E569" s="42"/>
      <c r="F569" s="42"/>
      <c r="G569" s="44"/>
      <c r="H569" s="44"/>
      <c r="I569" s="41"/>
      <c r="J569" s="44"/>
      <c r="K569" s="41"/>
      <c r="L569" s="53"/>
      <c r="M569" s="41"/>
      <c r="N569" s="53"/>
      <c r="O569" s="44"/>
      <c r="P569" s="44"/>
      <c r="Q569" s="44"/>
      <c r="R569" s="44"/>
      <c r="S569" s="44"/>
      <c r="T569" s="44"/>
      <c r="U569" s="44"/>
      <c r="V569" s="44"/>
      <c r="W569" s="44"/>
      <c r="X569" s="44"/>
      <c r="Y569" s="44"/>
      <c r="Z569" s="44"/>
      <c r="AA569" s="44"/>
      <c r="AB569" s="44"/>
      <c r="AC569" s="44"/>
      <c r="AD569" s="44"/>
      <c r="AE569" s="44"/>
      <c r="AF569" s="44"/>
      <c r="AG569" s="44"/>
      <c r="AH569" s="42"/>
      <c r="AI569" s="42"/>
    </row>
    <row r="570" spans="1:35" ht="12.75" customHeight="1" x14ac:dyDescent="0.2">
      <c r="A570" s="42"/>
      <c r="B570" s="42"/>
      <c r="C570" s="42"/>
      <c r="D570" s="42"/>
      <c r="E570" s="42"/>
      <c r="F570" s="42"/>
      <c r="G570" s="44"/>
      <c r="H570" s="44"/>
      <c r="I570" s="41"/>
      <c r="J570" s="44"/>
      <c r="K570" s="41"/>
      <c r="L570" s="53"/>
      <c r="M570" s="41"/>
      <c r="N570" s="53"/>
      <c r="O570" s="44"/>
      <c r="P570" s="44"/>
      <c r="Q570" s="44"/>
      <c r="R570" s="44"/>
      <c r="S570" s="44"/>
      <c r="T570" s="44"/>
      <c r="U570" s="44"/>
      <c r="V570" s="44"/>
      <c r="W570" s="44"/>
      <c r="X570" s="44"/>
      <c r="Y570" s="44"/>
      <c r="Z570" s="44"/>
      <c r="AA570" s="44"/>
      <c r="AB570" s="44"/>
      <c r="AC570" s="44"/>
      <c r="AD570" s="44"/>
      <c r="AE570" s="44"/>
      <c r="AF570" s="44"/>
      <c r="AG570" s="44"/>
      <c r="AH570" s="42"/>
      <c r="AI570" s="42"/>
    </row>
    <row r="571" spans="1:35" ht="12.75" customHeight="1" x14ac:dyDescent="0.2">
      <c r="A571" s="42"/>
      <c r="B571" s="42"/>
      <c r="C571" s="42"/>
      <c r="D571" s="42"/>
      <c r="E571" s="42"/>
      <c r="F571" s="42"/>
      <c r="G571" s="44"/>
      <c r="H571" s="44"/>
      <c r="I571" s="41"/>
      <c r="J571" s="44"/>
      <c r="K571" s="41"/>
      <c r="L571" s="53"/>
      <c r="M571" s="41"/>
      <c r="N571" s="53"/>
      <c r="O571" s="44"/>
      <c r="P571" s="44"/>
      <c r="Q571" s="44"/>
      <c r="R571" s="44"/>
      <c r="S571" s="44"/>
      <c r="T571" s="44"/>
      <c r="U571" s="44"/>
      <c r="V571" s="44"/>
      <c r="W571" s="44"/>
      <c r="X571" s="44"/>
      <c r="Y571" s="44"/>
      <c r="Z571" s="44"/>
      <c r="AA571" s="44"/>
      <c r="AB571" s="44"/>
      <c r="AC571" s="44"/>
      <c r="AD571" s="44"/>
      <c r="AE571" s="44"/>
      <c r="AF571" s="44"/>
      <c r="AG571" s="44"/>
      <c r="AH571" s="42"/>
      <c r="AI571" s="42"/>
    </row>
    <row r="572" spans="1:35" ht="12.75" customHeight="1" x14ac:dyDescent="0.2">
      <c r="A572" s="42"/>
      <c r="B572" s="42"/>
      <c r="C572" s="42"/>
      <c r="D572" s="42"/>
      <c r="E572" s="42"/>
      <c r="F572" s="42"/>
      <c r="G572" s="44"/>
      <c r="H572" s="44"/>
      <c r="I572" s="41"/>
      <c r="J572" s="44"/>
      <c r="K572" s="41"/>
      <c r="L572" s="53"/>
      <c r="M572" s="41"/>
      <c r="N572" s="53"/>
      <c r="O572" s="44"/>
      <c r="P572" s="44"/>
      <c r="Q572" s="44"/>
      <c r="R572" s="44"/>
      <c r="S572" s="44"/>
      <c r="T572" s="44"/>
      <c r="U572" s="44"/>
      <c r="V572" s="44"/>
      <c r="W572" s="44"/>
      <c r="X572" s="44"/>
      <c r="Y572" s="44"/>
      <c r="Z572" s="44"/>
      <c r="AA572" s="44"/>
      <c r="AB572" s="44"/>
      <c r="AC572" s="44"/>
      <c r="AD572" s="44"/>
      <c r="AE572" s="44"/>
      <c r="AF572" s="44"/>
      <c r="AG572" s="44"/>
      <c r="AH572" s="42"/>
      <c r="AI572" s="42"/>
    </row>
    <row r="573" spans="1:35" ht="12.75" customHeight="1" x14ac:dyDescent="0.2">
      <c r="A573" s="42"/>
      <c r="B573" s="42"/>
      <c r="C573" s="42"/>
      <c r="D573" s="42"/>
      <c r="E573" s="42"/>
      <c r="F573" s="42"/>
      <c r="G573" s="44"/>
      <c r="H573" s="44"/>
      <c r="I573" s="41"/>
      <c r="J573" s="44"/>
      <c r="K573" s="41"/>
      <c r="L573" s="53"/>
      <c r="M573" s="41"/>
      <c r="N573" s="53"/>
      <c r="O573" s="44"/>
      <c r="P573" s="44"/>
      <c r="Q573" s="44"/>
      <c r="R573" s="44"/>
      <c r="S573" s="44"/>
      <c r="T573" s="44"/>
      <c r="U573" s="44"/>
      <c r="V573" s="44"/>
      <c r="W573" s="44"/>
      <c r="X573" s="44"/>
      <c r="Y573" s="44"/>
      <c r="Z573" s="44"/>
      <c r="AA573" s="44"/>
      <c r="AB573" s="44"/>
      <c r="AC573" s="44"/>
      <c r="AD573" s="44"/>
      <c r="AE573" s="44"/>
      <c r="AF573" s="44"/>
      <c r="AG573" s="44"/>
      <c r="AH573" s="42"/>
      <c r="AI573" s="42"/>
    </row>
    <row r="574" spans="1:35" ht="12.75" customHeight="1" x14ac:dyDescent="0.2">
      <c r="A574" s="42"/>
      <c r="B574" s="42"/>
      <c r="C574" s="42"/>
      <c r="D574" s="42"/>
      <c r="E574" s="42"/>
      <c r="F574" s="42"/>
      <c r="G574" s="44"/>
      <c r="H574" s="44"/>
      <c r="I574" s="41"/>
      <c r="J574" s="44"/>
      <c r="K574" s="41"/>
      <c r="L574" s="53"/>
      <c r="M574" s="41"/>
      <c r="N574" s="53"/>
      <c r="O574" s="44"/>
      <c r="P574" s="44"/>
      <c r="Q574" s="44"/>
      <c r="R574" s="44"/>
      <c r="S574" s="44"/>
      <c r="T574" s="44"/>
      <c r="U574" s="44"/>
      <c r="V574" s="44"/>
      <c r="W574" s="44"/>
      <c r="X574" s="44"/>
      <c r="Y574" s="44"/>
      <c r="Z574" s="44"/>
      <c r="AA574" s="44"/>
      <c r="AB574" s="44"/>
      <c r="AC574" s="44"/>
      <c r="AD574" s="44"/>
      <c r="AE574" s="44"/>
      <c r="AF574" s="44"/>
      <c r="AG574" s="44"/>
      <c r="AH574" s="42"/>
      <c r="AI574" s="42"/>
    </row>
    <row r="575" spans="1:35" ht="12.75" customHeight="1" x14ac:dyDescent="0.2">
      <c r="A575" s="42"/>
      <c r="B575" s="42"/>
      <c r="C575" s="42"/>
      <c r="D575" s="42"/>
      <c r="E575" s="42"/>
      <c r="F575" s="42"/>
      <c r="G575" s="44"/>
      <c r="H575" s="44"/>
      <c r="I575" s="41"/>
      <c r="J575" s="44"/>
      <c r="K575" s="41"/>
      <c r="L575" s="53"/>
      <c r="M575" s="41"/>
      <c r="N575" s="53"/>
      <c r="O575" s="44"/>
      <c r="P575" s="44"/>
      <c r="Q575" s="44"/>
      <c r="R575" s="44"/>
      <c r="S575" s="44"/>
      <c r="T575" s="44"/>
      <c r="U575" s="44"/>
      <c r="V575" s="44"/>
      <c r="W575" s="44"/>
      <c r="X575" s="44"/>
      <c r="Y575" s="44"/>
      <c r="Z575" s="44"/>
      <c r="AA575" s="44"/>
      <c r="AB575" s="44"/>
      <c r="AC575" s="44"/>
      <c r="AD575" s="44"/>
      <c r="AE575" s="44"/>
      <c r="AF575" s="44"/>
      <c r="AG575" s="44"/>
      <c r="AH575" s="42"/>
      <c r="AI575" s="42"/>
    </row>
    <row r="576" spans="1:35" ht="12.75" customHeight="1" x14ac:dyDescent="0.2">
      <c r="A576" s="42"/>
      <c r="B576" s="42"/>
      <c r="C576" s="42"/>
      <c r="D576" s="42"/>
      <c r="E576" s="42"/>
      <c r="F576" s="42"/>
      <c r="G576" s="44"/>
      <c r="H576" s="44"/>
      <c r="I576" s="41"/>
      <c r="J576" s="44"/>
      <c r="K576" s="41"/>
      <c r="L576" s="53"/>
      <c r="M576" s="41"/>
      <c r="N576" s="53"/>
      <c r="O576" s="44"/>
      <c r="P576" s="44"/>
      <c r="Q576" s="44"/>
      <c r="R576" s="44"/>
      <c r="S576" s="44"/>
      <c r="T576" s="44"/>
      <c r="U576" s="44"/>
      <c r="V576" s="44"/>
      <c r="W576" s="44"/>
      <c r="X576" s="44"/>
      <c r="Y576" s="44"/>
      <c r="Z576" s="44"/>
      <c r="AA576" s="44"/>
      <c r="AB576" s="44"/>
      <c r="AC576" s="44"/>
      <c r="AD576" s="44"/>
      <c r="AE576" s="44"/>
      <c r="AF576" s="44"/>
      <c r="AG576" s="44"/>
      <c r="AH576" s="42"/>
      <c r="AI576" s="42"/>
    </row>
    <row r="577" spans="1:35" ht="12.75" customHeight="1" x14ac:dyDescent="0.2">
      <c r="A577" s="42"/>
      <c r="B577" s="42"/>
      <c r="C577" s="42"/>
      <c r="D577" s="42"/>
      <c r="E577" s="42"/>
      <c r="F577" s="42"/>
      <c r="G577" s="44"/>
      <c r="H577" s="44"/>
      <c r="I577" s="41"/>
      <c r="J577" s="44"/>
      <c r="K577" s="41"/>
      <c r="L577" s="53"/>
      <c r="M577" s="41"/>
      <c r="N577" s="53"/>
      <c r="O577" s="44"/>
      <c r="P577" s="44"/>
      <c r="Q577" s="44"/>
      <c r="R577" s="44"/>
      <c r="S577" s="44"/>
      <c r="T577" s="44"/>
      <c r="U577" s="44"/>
      <c r="V577" s="44"/>
      <c r="W577" s="44"/>
      <c r="X577" s="44"/>
      <c r="Y577" s="44"/>
      <c r="Z577" s="44"/>
      <c r="AA577" s="44"/>
      <c r="AB577" s="44"/>
      <c r="AC577" s="44"/>
      <c r="AD577" s="44"/>
      <c r="AE577" s="44"/>
      <c r="AF577" s="44"/>
      <c r="AG577" s="44"/>
      <c r="AH577" s="42"/>
      <c r="AI577" s="42"/>
    </row>
    <row r="578" spans="1:35" ht="12.75" customHeight="1" x14ac:dyDescent="0.2">
      <c r="A578" s="42"/>
      <c r="B578" s="42"/>
      <c r="C578" s="42"/>
      <c r="D578" s="42"/>
      <c r="E578" s="42"/>
      <c r="F578" s="42"/>
      <c r="G578" s="44"/>
      <c r="H578" s="44"/>
      <c r="I578" s="41"/>
      <c r="J578" s="44"/>
      <c r="K578" s="41"/>
      <c r="L578" s="53"/>
      <c r="M578" s="41"/>
      <c r="N578" s="53"/>
      <c r="O578" s="44"/>
      <c r="P578" s="44"/>
      <c r="Q578" s="44"/>
      <c r="R578" s="44"/>
      <c r="S578" s="44"/>
      <c r="T578" s="44"/>
      <c r="U578" s="44"/>
      <c r="V578" s="44"/>
      <c r="W578" s="44"/>
      <c r="X578" s="44"/>
      <c r="Y578" s="44"/>
      <c r="Z578" s="44"/>
      <c r="AA578" s="44"/>
      <c r="AB578" s="44"/>
      <c r="AC578" s="44"/>
      <c r="AD578" s="44"/>
      <c r="AE578" s="44"/>
      <c r="AF578" s="44"/>
      <c r="AG578" s="44"/>
      <c r="AH578" s="42"/>
      <c r="AI578" s="42"/>
    </row>
    <row r="579" spans="1:35" ht="12.75" customHeight="1" x14ac:dyDescent="0.2">
      <c r="A579" s="42"/>
      <c r="B579" s="42"/>
      <c r="C579" s="42"/>
      <c r="D579" s="42"/>
      <c r="E579" s="42"/>
      <c r="F579" s="42"/>
      <c r="G579" s="44"/>
      <c r="H579" s="44"/>
      <c r="I579" s="41"/>
      <c r="J579" s="44"/>
      <c r="K579" s="41"/>
      <c r="L579" s="53"/>
      <c r="M579" s="41"/>
      <c r="N579" s="53"/>
      <c r="O579" s="44"/>
      <c r="P579" s="44"/>
      <c r="Q579" s="44"/>
      <c r="R579" s="44"/>
      <c r="S579" s="44"/>
      <c r="T579" s="44"/>
      <c r="U579" s="44"/>
      <c r="V579" s="44"/>
      <c r="W579" s="44"/>
      <c r="X579" s="44"/>
      <c r="Y579" s="44"/>
      <c r="Z579" s="44"/>
      <c r="AA579" s="44"/>
      <c r="AB579" s="44"/>
      <c r="AC579" s="44"/>
      <c r="AD579" s="44"/>
      <c r="AE579" s="44"/>
      <c r="AF579" s="44"/>
      <c r="AG579" s="44"/>
      <c r="AH579" s="42"/>
      <c r="AI579" s="42"/>
    </row>
    <row r="580" spans="1:35" ht="12.75" customHeight="1" x14ac:dyDescent="0.2">
      <c r="A580" s="42"/>
      <c r="B580" s="42"/>
      <c r="C580" s="42"/>
      <c r="D580" s="42"/>
      <c r="E580" s="42"/>
      <c r="F580" s="42"/>
      <c r="G580" s="44"/>
      <c r="H580" s="44"/>
      <c r="I580" s="41"/>
      <c r="J580" s="44"/>
      <c r="K580" s="41"/>
      <c r="L580" s="53"/>
      <c r="M580" s="41"/>
      <c r="N580" s="53"/>
      <c r="O580" s="44"/>
      <c r="P580" s="44"/>
      <c r="Q580" s="44"/>
      <c r="R580" s="44"/>
      <c r="S580" s="44"/>
      <c r="T580" s="44"/>
      <c r="U580" s="44"/>
      <c r="V580" s="44"/>
      <c r="W580" s="44"/>
      <c r="X580" s="44"/>
      <c r="Y580" s="44"/>
      <c r="Z580" s="44"/>
      <c r="AA580" s="44"/>
      <c r="AB580" s="44"/>
      <c r="AC580" s="44"/>
      <c r="AD580" s="44"/>
      <c r="AE580" s="44"/>
      <c r="AF580" s="44"/>
      <c r="AG580" s="44"/>
      <c r="AH580" s="42"/>
      <c r="AI580" s="42"/>
    </row>
    <row r="581" spans="1:35" ht="12.75" customHeight="1" x14ac:dyDescent="0.2">
      <c r="A581" s="42"/>
      <c r="B581" s="42"/>
      <c r="C581" s="42"/>
      <c r="D581" s="42"/>
      <c r="E581" s="42"/>
      <c r="F581" s="42"/>
      <c r="G581" s="44"/>
      <c r="H581" s="44"/>
      <c r="I581" s="41"/>
      <c r="J581" s="44"/>
      <c r="K581" s="41"/>
      <c r="L581" s="53"/>
      <c r="M581" s="41"/>
      <c r="N581" s="53"/>
      <c r="O581" s="44"/>
      <c r="P581" s="44"/>
      <c r="Q581" s="44"/>
      <c r="R581" s="44"/>
      <c r="S581" s="44"/>
      <c r="T581" s="44"/>
      <c r="U581" s="44"/>
      <c r="V581" s="44"/>
      <c r="W581" s="44"/>
      <c r="X581" s="44"/>
      <c r="Y581" s="44"/>
      <c r="Z581" s="44"/>
      <c r="AA581" s="44"/>
      <c r="AB581" s="44"/>
      <c r="AC581" s="44"/>
      <c r="AD581" s="44"/>
      <c r="AE581" s="44"/>
      <c r="AF581" s="44"/>
      <c r="AG581" s="44"/>
      <c r="AH581" s="42"/>
      <c r="AI581" s="42"/>
    </row>
    <row r="582" spans="1:35" ht="12.75" customHeight="1" x14ac:dyDescent="0.2">
      <c r="A582" s="42"/>
      <c r="B582" s="42"/>
      <c r="C582" s="42"/>
      <c r="D582" s="42"/>
      <c r="E582" s="42"/>
      <c r="F582" s="42"/>
      <c r="G582" s="44"/>
      <c r="H582" s="44"/>
      <c r="I582" s="41"/>
      <c r="J582" s="44"/>
      <c r="K582" s="41"/>
      <c r="L582" s="53"/>
      <c r="M582" s="41"/>
      <c r="N582" s="53"/>
      <c r="O582" s="44"/>
      <c r="P582" s="44"/>
      <c r="Q582" s="44"/>
      <c r="R582" s="44"/>
      <c r="S582" s="44"/>
      <c r="T582" s="44"/>
      <c r="U582" s="44"/>
      <c r="V582" s="44"/>
      <c r="W582" s="44"/>
      <c r="X582" s="44"/>
      <c r="Y582" s="44"/>
      <c r="Z582" s="44"/>
      <c r="AA582" s="44"/>
      <c r="AB582" s="44"/>
      <c r="AC582" s="44"/>
      <c r="AD582" s="44"/>
      <c r="AE582" s="44"/>
      <c r="AF582" s="44"/>
      <c r="AG582" s="44"/>
      <c r="AH582" s="42"/>
      <c r="AI582" s="42"/>
    </row>
    <row r="583" spans="1:35" ht="12.75" customHeight="1" x14ac:dyDescent="0.2">
      <c r="A583" s="42"/>
      <c r="B583" s="42"/>
      <c r="C583" s="42"/>
      <c r="D583" s="42"/>
      <c r="E583" s="42"/>
      <c r="F583" s="42"/>
      <c r="G583" s="44"/>
      <c r="H583" s="44"/>
      <c r="I583" s="41"/>
      <c r="J583" s="44"/>
      <c r="K583" s="41"/>
      <c r="L583" s="53"/>
      <c r="M583" s="41"/>
      <c r="N583" s="53"/>
      <c r="O583" s="44"/>
      <c r="P583" s="44"/>
      <c r="Q583" s="44"/>
      <c r="R583" s="44"/>
      <c r="S583" s="44"/>
      <c r="T583" s="44"/>
      <c r="U583" s="44"/>
      <c r="V583" s="44"/>
      <c r="W583" s="44"/>
      <c r="X583" s="44"/>
      <c r="Y583" s="44"/>
      <c r="Z583" s="44"/>
      <c r="AA583" s="44"/>
      <c r="AB583" s="44"/>
      <c r="AC583" s="44"/>
      <c r="AD583" s="44"/>
      <c r="AE583" s="44"/>
      <c r="AF583" s="44"/>
      <c r="AG583" s="44"/>
      <c r="AH583" s="42"/>
      <c r="AI583" s="42"/>
    </row>
    <row r="584" spans="1:35" ht="12.75" customHeight="1" x14ac:dyDescent="0.2">
      <c r="A584" s="42"/>
      <c r="B584" s="42"/>
      <c r="C584" s="42"/>
      <c r="D584" s="42"/>
      <c r="E584" s="42"/>
      <c r="F584" s="42"/>
      <c r="G584" s="44"/>
      <c r="H584" s="44"/>
      <c r="I584" s="41"/>
      <c r="J584" s="44"/>
      <c r="K584" s="41"/>
      <c r="L584" s="53"/>
      <c r="M584" s="41"/>
      <c r="N584" s="53"/>
      <c r="O584" s="44"/>
      <c r="P584" s="44"/>
      <c r="Q584" s="44"/>
      <c r="R584" s="44"/>
      <c r="S584" s="44"/>
      <c r="T584" s="44"/>
      <c r="U584" s="44"/>
      <c r="V584" s="44"/>
      <c r="W584" s="44"/>
      <c r="X584" s="44"/>
      <c r="Y584" s="44"/>
      <c r="Z584" s="44"/>
      <c r="AA584" s="44"/>
      <c r="AB584" s="44"/>
      <c r="AC584" s="44"/>
      <c r="AD584" s="44"/>
      <c r="AE584" s="44"/>
      <c r="AF584" s="44"/>
      <c r="AG584" s="44"/>
      <c r="AH584" s="42"/>
      <c r="AI584" s="42"/>
    </row>
    <row r="585" spans="1:35" ht="12.75" customHeight="1" x14ac:dyDescent="0.2">
      <c r="A585" s="42"/>
      <c r="B585" s="42"/>
      <c r="C585" s="42"/>
      <c r="D585" s="42"/>
      <c r="E585" s="42"/>
      <c r="F585" s="42"/>
      <c r="G585" s="44"/>
      <c r="H585" s="44"/>
      <c r="I585" s="41"/>
      <c r="J585" s="44"/>
      <c r="K585" s="41"/>
      <c r="L585" s="53"/>
      <c r="M585" s="41"/>
      <c r="N585" s="53"/>
      <c r="O585" s="44"/>
      <c r="P585" s="44"/>
      <c r="Q585" s="44"/>
      <c r="R585" s="44"/>
      <c r="S585" s="44"/>
      <c r="T585" s="44"/>
      <c r="U585" s="44"/>
      <c r="V585" s="44"/>
      <c r="W585" s="44"/>
      <c r="X585" s="44"/>
      <c r="Y585" s="44"/>
      <c r="Z585" s="44"/>
      <c r="AA585" s="44"/>
      <c r="AB585" s="44"/>
      <c r="AC585" s="44"/>
      <c r="AD585" s="44"/>
      <c r="AE585" s="44"/>
      <c r="AF585" s="44"/>
      <c r="AG585" s="44"/>
      <c r="AH585" s="42"/>
      <c r="AI585" s="42"/>
    </row>
    <row r="586" spans="1:35" ht="12.75" customHeight="1" x14ac:dyDescent="0.2">
      <c r="A586" s="42"/>
      <c r="B586" s="42"/>
      <c r="C586" s="42"/>
      <c r="D586" s="42"/>
      <c r="E586" s="42"/>
      <c r="F586" s="42"/>
      <c r="G586" s="44"/>
      <c r="H586" s="44"/>
      <c r="I586" s="41"/>
      <c r="J586" s="44"/>
      <c r="K586" s="41"/>
      <c r="L586" s="53"/>
      <c r="M586" s="41"/>
      <c r="N586" s="53"/>
      <c r="O586" s="44"/>
      <c r="P586" s="44"/>
      <c r="Q586" s="44"/>
      <c r="R586" s="44"/>
      <c r="S586" s="44"/>
      <c r="T586" s="44"/>
      <c r="U586" s="44"/>
      <c r="V586" s="44"/>
      <c r="W586" s="44"/>
      <c r="X586" s="44"/>
      <c r="Y586" s="44"/>
      <c r="Z586" s="44"/>
      <c r="AA586" s="44"/>
      <c r="AB586" s="44"/>
      <c r="AC586" s="44"/>
      <c r="AD586" s="44"/>
      <c r="AE586" s="44"/>
      <c r="AF586" s="44"/>
      <c r="AG586" s="44"/>
      <c r="AH586" s="42"/>
      <c r="AI586" s="42"/>
    </row>
    <row r="587" spans="1:35" ht="12.75" customHeight="1" x14ac:dyDescent="0.2">
      <c r="A587" s="42"/>
      <c r="B587" s="42"/>
      <c r="C587" s="42"/>
      <c r="D587" s="42"/>
      <c r="E587" s="42"/>
      <c r="F587" s="42"/>
      <c r="G587" s="44"/>
      <c r="H587" s="44"/>
      <c r="I587" s="41"/>
      <c r="J587" s="44"/>
      <c r="K587" s="41"/>
      <c r="L587" s="53"/>
      <c r="M587" s="41"/>
      <c r="N587" s="53"/>
      <c r="O587" s="44"/>
      <c r="P587" s="44"/>
      <c r="Q587" s="44"/>
      <c r="R587" s="44"/>
      <c r="S587" s="44"/>
      <c r="T587" s="44"/>
      <c r="U587" s="44"/>
      <c r="V587" s="44"/>
      <c r="W587" s="44"/>
      <c r="X587" s="44"/>
      <c r="Y587" s="44"/>
      <c r="Z587" s="44"/>
      <c r="AA587" s="44"/>
      <c r="AB587" s="44"/>
      <c r="AC587" s="44"/>
      <c r="AD587" s="44"/>
      <c r="AE587" s="44"/>
      <c r="AF587" s="44"/>
      <c r="AG587" s="44"/>
      <c r="AH587" s="42"/>
      <c r="AI587" s="42"/>
    </row>
    <row r="588" spans="1:35" ht="12.75" customHeight="1" x14ac:dyDescent="0.2">
      <c r="A588" s="42"/>
      <c r="B588" s="42"/>
      <c r="C588" s="42"/>
      <c r="D588" s="42"/>
      <c r="E588" s="42"/>
      <c r="F588" s="42"/>
      <c r="G588" s="44"/>
      <c r="H588" s="44"/>
      <c r="I588" s="41"/>
      <c r="J588" s="44"/>
      <c r="K588" s="41"/>
      <c r="L588" s="53"/>
      <c r="M588" s="41"/>
      <c r="N588" s="53"/>
      <c r="O588" s="44"/>
      <c r="P588" s="44"/>
      <c r="Q588" s="44"/>
      <c r="R588" s="44"/>
      <c r="S588" s="44"/>
      <c r="T588" s="44"/>
      <c r="U588" s="44"/>
      <c r="V588" s="44"/>
      <c r="W588" s="44"/>
      <c r="X588" s="44"/>
      <c r="Y588" s="44"/>
      <c r="Z588" s="44"/>
      <c r="AA588" s="44"/>
      <c r="AB588" s="44"/>
      <c r="AC588" s="44"/>
      <c r="AD588" s="44"/>
      <c r="AE588" s="44"/>
      <c r="AF588" s="44"/>
      <c r="AG588" s="44"/>
      <c r="AH588" s="42"/>
      <c r="AI588" s="42"/>
    </row>
    <row r="589" spans="1:35" ht="12.75" customHeight="1" x14ac:dyDescent="0.2">
      <c r="A589" s="42"/>
      <c r="B589" s="42"/>
      <c r="C589" s="42"/>
      <c r="D589" s="42"/>
      <c r="E589" s="42"/>
      <c r="F589" s="42"/>
      <c r="G589" s="44"/>
      <c r="H589" s="44"/>
      <c r="I589" s="41"/>
      <c r="J589" s="44"/>
      <c r="K589" s="41"/>
      <c r="L589" s="53"/>
      <c r="M589" s="41"/>
      <c r="N589" s="53"/>
      <c r="O589" s="44"/>
      <c r="P589" s="44"/>
      <c r="Q589" s="44"/>
      <c r="R589" s="44"/>
      <c r="S589" s="44"/>
      <c r="T589" s="44"/>
      <c r="U589" s="44"/>
      <c r="V589" s="44"/>
      <c r="W589" s="44"/>
      <c r="X589" s="44"/>
      <c r="Y589" s="44"/>
      <c r="Z589" s="44"/>
      <c r="AA589" s="44"/>
      <c r="AB589" s="44"/>
      <c r="AC589" s="44"/>
      <c r="AD589" s="44"/>
      <c r="AE589" s="44"/>
      <c r="AF589" s="44"/>
      <c r="AG589" s="44"/>
      <c r="AH589" s="42"/>
      <c r="AI589" s="42"/>
    </row>
    <row r="590" spans="1:35" ht="12.75" customHeight="1" x14ac:dyDescent="0.2">
      <c r="A590" s="42"/>
      <c r="B590" s="42"/>
      <c r="C590" s="42"/>
      <c r="D590" s="42"/>
      <c r="E590" s="42"/>
      <c r="F590" s="42"/>
      <c r="G590" s="44"/>
      <c r="H590" s="44"/>
      <c r="I590" s="41"/>
      <c r="J590" s="44"/>
      <c r="K590" s="41"/>
      <c r="L590" s="53"/>
      <c r="M590" s="41"/>
      <c r="N590" s="53"/>
      <c r="O590" s="44"/>
      <c r="P590" s="44"/>
      <c r="Q590" s="44"/>
      <c r="R590" s="44"/>
      <c r="S590" s="44"/>
      <c r="T590" s="44"/>
      <c r="U590" s="44"/>
      <c r="V590" s="44"/>
      <c r="W590" s="44"/>
      <c r="X590" s="44"/>
      <c r="Y590" s="44"/>
      <c r="Z590" s="44"/>
      <c r="AA590" s="44"/>
      <c r="AB590" s="44"/>
      <c r="AC590" s="44"/>
      <c r="AD590" s="44"/>
      <c r="AE590" s="44"/>
      <c r="AF590" s="44"/>
      <c r="AG590" s="44"/>
      <c r="AH590" s="42"/>
      <c r="AI590" s="42"/>
    </row>
    <row r="591" spans="1:35" ht="12.75" customHeight="1" x14ac:dyDescent="0.2">
      <c r="A591" s="42"/>
      <c r="B591" s="42"/>
      <c r="C591" s="42"/>
      <c r="D591" s="42"/>
      <c r="E591" s="42"/>
      <c r="F591" s="42"/>
      <c r="G591" s="44"/>
      <c r="H591" s="44"/>
      <c r="I591" s="41"/>
      <c r="J591" s="44"/>
      <c r="K591" s="41"/>
      <c r="L591" s="53"/>
      <c r="M591" s="41"/>
      <c r="N591" s="53"/>
      <c r="O591" s="44"/>
      <c r="P591" s="44"/>
      <c r="Q591" s="44"/>
      <c r="R591" s="44"/>
      <c r="S591" s="44"/>
      <c r="T591" s="44"/>
      <c r="U591" s="44"/>
      <c r="V591" s="44"/>
      <c r="W591" s="44"/>
      <c r="X591" s="44"/>
      <c r="Y591" s="44"/>
      <c r="Z591" s="44"/>
      <c r="AA591" s="44"/>
      <c r="AB591" s="44"/>
      <c r="AC591" s="44"/>
      <c r="AD591" s="44"/>
      <c r="AE591" s="44"/>
      <c r="AF591" s="44"/>
      <c r="AG591" s="44"/>
      <c r="AH591" s="42"/>
      <c r="AI591" s="42"/>
    </row>
    <row r="592" spans="1:35" ht="12.75" customHeight="1" x14ac:dyDescent="0.2">
      <c r="A592" s="42"/>
      <c r="B592" s="42"/>
      <c r="C592" s="42"/>
      <c r="D592" s="42"/>
      <c r="E592" s="42"/>
      <c r="F592" s="42"/>
      <c r="G592" s="44"/>
      <c r="H592" s="44"/>
      <c r="I592" s="41"/>
      <c r="J592" s="44"/>
      <c r="K592" s="41"/>
      <c r="L592" s="53"/>
      <c r="M592" s="41"/>
      <c r="N592" s="53"/>
      <c r="O592" s="44"/>
      <c r="P592" s="44"/>
      <c r="Q592" s="44"/>
      <c r="R592" s="44"/>
      <c r="S592" s="44"/>
      <c r="T592" s="44"/>
      <c r="U592" s="44"/>
      <c r="V592" s="44"/>
      <c r="W592" s="44"/>
      <c r="X592" s="44"/>
      <c r="Y592" s="44"/>
      <c r="Z592" s="44"/>
      <c r="AA592" s="44"/>
      <c r="AB592" s="44"/>
      <c r="AC592" s="44"/>
      <c r="AD592" s="44"/>
      <c r="AE592" s="44"/>
      <c r="AF592" s="44"/>
      <c r="AG592" s="44"/>
      <c r="AH592" s="42"/>
      <c r="AI592" s="42"/>
    </row>
    <row r="593" spans="1:35" ht="12.75" customHeight="1" x14ac:dyDescent="0.2">
      <c r="A593" s="42"/>
      <c r="B593" s="42"/>
      <c r="C593" s="42"/>
      <c r="D593" s="42"/>
      <c r="E593" s="42"/>
      <c r="F593" s="42"/>
      <c r="G593" s="44"/>
      <c r="H593" s="44"/>
      <c r="I593" s="41"/>
      <c r="J593" s="44"/>
      <c r="K593" s="41"/>
      <c r="L593" s="53"/>
      <c r="M593" s="41"/>
      <c r="N593" s="53"/>
      <c r="O593" s="44"/>
      <c r="P593" s="44"/>
      <c r="Q593" s="44"/>
      <c r="R593" s="44"/>
      <c r="S593" s="44"/>
      <c r="T593" s="44"/>
      <c r="U593" s="44"/>
      <c r="V593" s="44"/>
      <c r="W593" s="44"/>
      <c r="X593" s="44"/>
      <c r="Y593" s="44"/>
      <c r="Z593" s="44"/>
      <c r="AA593" s="44"/>
      <c r="AB593" s="44"/>
      <c r="AC593" s="44"/>
      <c r="AD593" s="44"/>
      <c r="AE593" s="44"/>
      <c r="AF593" s="44"/>
      <c r="AG593" s="44"/>
      <c r="AH593" s="42"/>
      <c r="AI593" s="42"/>
    </row>
    <row r="594" spans="1:35" ht="12.75" customHeight="1" x14ac:dyDescent="0.2">
      <c r="A594" s="42"/>
      <c r="B594" s="42"/>
      <c r="C594" s="42"/>
      <c r="D594" s="42"/>
      <c r="E594" s="42"/>
      <c r="F594" s="42"/>
      <c r="G594" s="44"/>
      <c r="H594" s="44"/>
      <c r="I594" s="41"/>
      <c r="J594" s="44"/>
      <c r="K594" s="41"/>
      <c r="L594" s="53"/>
      <c r="M594" s="41"/>
      <c r="N594" s="53"/>
      <c r="O594" s="44"/>
      <c r="P594" s="44"/>
      <c r="Q594" s="44"/>
      <c r="R594" s="44"/>
      <c r="S594" s="44"/>
      <c r="T594" s="44"/>
      <c r="U594" s="44"/>
      <c r="V594" s="44"/>
      <c r="W594" s="44"/>
      <c r="X594" s="44"/>
      <c r="Y594" s="44"/>
      <c r="Z594" s="44"/>
      <c r="AA594" s="44"/>
      <c r="AB594" s="44"/>
      <c r="AC594" s="44"/>
      <c r="AD594" s="44"/>
      <c r="AE594" s="44"/>
      <c r="AF594" s="44"/>
      <c r="AG594" s="44"/>
      <c r="AH594" s="42"/>
      <c r="AI594" s="42"/>
    </row>
    <row r="595" spans="1:35" ht="12.75" customHeight="1" x14ac:dyDescent="0.2">
      <c r="A595" s="42"/>
      <c r="B595" s="42"/>
      <c r="C595" s="42"/>
      <c r="D595" s="42"/>
      <c r="E595" s="42"/>
      <c r="F595" s="42"/>
      <c r="G595" s="44"/>
      <c r="H595" s="44"/>
      <c r="I595" s="41"/>
      <c r="J595" s="44"/>
      <c r="K595" s="41"/>
      <c r="L595" s="53"/>
      <c r="M595" s="41"/>
      <c r="N595" s="53"/>
      <c r="O595" s="44"/>
      <c r="P595" s="44"/>
      <c r="Q595" s="44"/>
      <c r="R595" s="44"/>
      <c r="S595" s="44"/>
      <c r="T595" s="44"/>
      <c r="U595" s="44"/>
      <c r="V595" s="44"/>
      <c r="W595" s="44"/>
      <c r="X595" s="44"/>
      <c r="Y595" s="44"/>
      <c r="Z595" s="44"/>
      <c r="AA595" s="44"/>
      <c r="AB595" s="44"/>
      <c r="AC595" s="44"/>
      <c r="AD595" s="44"/>
      <c r="AE595" s="44"/>
      <c r="AF595" s="44"/>
      <c r="AG595" s="44"/>
      <c r="AH595" s="42"/>
      <c r="AI595" s="42"/>
    </row>
    <row r="596" spans="1:35" ht="12.75" customHeight="1" x14ac:dyDescent="0.2">
      <c r="A596" s="42"/>
      <c r="B596" s="42"/>
      <c r="C596" s="42"/>
      <c r="D596" s="42"/>
      <c r="E596" s="42"/>
      <c r="F596" s="42"/>
      <c r="G596" s="44"/>
      <c r="H596" s="44"/>
      <c r="I596" s="41"/>
      <c r="J596" s="44"/>
      <c r="K596" s="41"/>
      <c r="L596" s="53"/>
      <c r="M596" s="41"/>
      <c r="N596" s="53"/>
      <c r="O596" s="44"/>
      <c r="P596" s="44"/>
      <c r="Q596" s="44"/>
      <c r="R596" s="44"/>
      <c r="S596" s="44"/>
      <c r="T596" s="44"/>
      <c r="U596" s="44"/>
      <c r="V596" s="44"/>
      <c r="W596" s="44"/>
      <c r="X596" s="44"/>
      <c r="Y596" s="44"/>
      <c r="Z596" s="44"/>
      <c r="AA596" s="44"/>
      <c r="AB596" s="44"/>
      <c r="AC596" s="44"/>
      <c r="AD596" s="44"/>
      <c r="AE596" s="44"/>
      <c r="AF596" s="44"/>
      <c r="AG596" s="44"/>
      <c r="AH596" s="42"/>
      <c r="AI596" s="42"/>
    </row>
    <row r="597" spans="1:35" ht="12.75" customHeight="1" x14ac:dyDescent="0.2">
      <c r="A597" s="42"/>
      <c r="B597" s="42"/>
      <c r="C597" s="42"/>
      <c r="D597" s="42"/>
      <c r="E597" s="42"/>
      <c r="F597" s="42"/>
      <c r="G597" s="44"/>
      <c r="H597" s="44"/>
      <c r="I597" s="41"/>
      <c r="J597" s="44"/>
      <c r="K597" s="41"/>
      <c r="L597" s="53"/>
      <c r="M597" s="41"/>
      <c r="N597" s="53"/>
      <c r="O597" s="44"/>
      <c r="P597" s="44"/>
      <c r="Q597" s="44"/>
      <c r="R597" s="44"/>
      <c r="S597" s="44"/>
      <c r="T597" s="44"/>
      <c r="U597" s="44"/>
      <c r="V597" s="44"/>
      <c r="W597" s="44"/>
      <c r="X597" s="44"/>
      <c r="Y597" s="44"/>
      <c r="Z597" s="44"/>
      <c r="AA597" s="44"/>
      <c r="AB597" s="44"/>
      <c r="AC597" s="44"/>
      <c r="AD597" s="44"/>
      <c r="AE597" s="44"/>
      <c r="AF597" s="44"/>
      <c r="AG597" s="44"/>
      <c r="AH597" s="42"/>
      <c r="AI597" s="42"/>
    </row>
    <row r="598" spans="1:35" ht="12.75" customHeight="1" x14ac:dyDescent="0.2">
      <c r="A598" s="42"/>
      <c r="B598" s="42"/>
      <c r="C598" s="42"/>
      <c r="D598" s="42"/>
      <c r="E598" s="42"/>
      <c r="F598" s="42"/>
      <c r="G598" s="44"/>
      <c r="H598" s="44"/>
      <c r="I598" s="41"/>
      <c r="J598" s="44"/>
      <c r="K598" s="41"/>
      <c r="L598" s="53"/>
      <c r="M598" s="41"/>
      <c r="N598" s="53"/>
      <c r="O598" s="44"/>
      <c r="P598" s="44"/>
      <c r="Q598" s="44"/>
      <c r="R598" s="44"/>
      <c r="S598" s="44"/>
      <c r="T598" s="44"/>
      <c r="U598" s="44"/>
      <c r="V598" s="44"/>
      <c r="W598" s="44"/>
      <c r="X598" s="44"/>
      <c r="Y598" s="44"/>
      <c r="Z598" s="44"/>
      <c r="AA598" s="44"/>
      <c r="AB598" s="44"/>
      <c r="AC598" s="44"/>
      <c r="AD598" s="44"/>
      <c r="AE598" s="44"/>
      <c r="AF598" s="44"/>
      <c r="AG598" s="44"/>
      <c r="AH598" s="42"/>
      <c r="AI598" s="42"/>
    </row>
    <row r="599" spans="1:35" ht="12.75" customHeight="1" x14ac:dyDescent="0.2">
      <c r="A599" s="42"/>
      <c r="B599" s="42"/>
      <c r="C599" s="42"/>
      <c r="D599" s="42"/>
      <c r="E599" s="42"/>
      <c r="F599" s="42"/>
      <c r="G599" s="44"/>
      <c r="H599" s="44"/>
      <c r="I599" s="41"/>
      <c r="J599" s="44"/>
      <c r="K599" s="41"/>
      <c r="L599" s="53"/>
      <c r="M599" s="41"/>
      <c r="N599" s="53"/>
      <c r="O599" s="44"/>
      <c r="P599" s="44"/>
      <c r="Q599" s="44"/>
      <c r="R599" s="44"/>
      <c r="S599" s="44"/>
      <c r="T599" s="44"/>
      <c r="U599" s="44"/>
      <c r="V599" s="44"/>
      <c r="W599" s="44"/>
      <c r="X599" s="44"/>
      <c r="Y599" s="44"/>
      <c r="Z599" s="44"/>
      <c r="AA599" s="44"/>
      <c r="AB599" s="44"/>
      <c r="AC599" s="44"/>
      <c r="AD599" s="44"/>
      <c r="AE599" s="44"/>
      <c r="AF599" s="44"/>
      <c r="AG599" s="44"/>
      <c r="AH599" s="42"/>
      <c r="AI599" s="42"/>
    </row>
    <row r="600" spans="1:35" ht="12.75" customHeight="1" x14ac:dyDescent="0.2">
      <c r="A600" s="42"/>
      <c r="B600" s="42"/>
      <c r="C600" s="42"/>
      <c r="D600" s="42"/>
      <c r="E600" s="42"/>
      <c r="F600" s="42"/>
      <c r="G600" s="44"/>
      <c r="H600" s="44"/>
      <c r="I600" s="41"/>
      <c r="J600" s="44"/>
      <c r="K600" s="41"/>
      <c r="L600" s="53"/>
      <c r="M600" s="41"/>
      <c r="N600" s="53"/>
      <c r="O600" s="44"/>
      <c r="P600" s="44"/>
      <c r="Q600" s="44"/>
      <c r="R600" s="44"/>
      <c r="S600" s="44"/>
      <c r="T600" s="44"/>
      <c r="U600" s="44"/>
      <c r="V600" s="44"/>
      <c r="W600" s="44"/>
      <c r="X600" s="44"/>
      <c r="Y600" s="44"/>
      <c r="Z600" s="44"/>
      <c r="AA600" s="44"/>
      <c r="AB600" s="44"/>
      <c r="AC600" s="44"/>
      <c r="AD600" s="44"/>
      <c r="AE600" s="44"/>
      <c r="AF600" s="44"/>
      <c r="AG600" s="44"/>
      <c r="AH600" s="42"/>
      <c r="AI600" s="42"/>
    </row>
    <row r="601" spans="1:35" ht="12.75" customHeight="1" x14ac:dyDescent="0.2">
      <c r="A601" s="42"/>
      <c r="B601" s="42"/>
      <c r="C601" s="42"/>
      <c r="D601" s="42"/>
      <c r="E601" s="42"/>
      <c r="F601" s="42"/>
      <c r="G601" s="44"/>
      <c r="H601" s="44"/>
      <c r="I601" s="41"/>
      <c r="J601" s="44"/>
      <c r="K601" s="41"/>
      <c r="L601" s="53"/>
      <c r="M601" s="41"/>
      <c r="N601" s="53"/>
      <c r="O601" s="44"/>
      <c r="P601" s="44"/>
      <c r="Q601" s="44"/>
      <c r="R601" s="44"/>
      <c r="S601" s="44"/>
      <c r="T601" s="44"/>
      <c r="U601" s="44"/>
      <c r="V601" s="44"/>
      <c r="W601" s="44"/>
      <c r="X601" s="44"/>
      <c r="Y601" s="44"/>
      <c r="Z601" s="44"/>
      <c r="AA601" s="44"/>
      <c r="AB601" s="44"/>
      <c r="AC601" s="44"/>
      <c r="AD601" s="44"/>
      <c r="AE601" s="44"/>
      <c r="AF601" s="44"/>
      <c r="AG601" s="44"/>
      <c r="AH601" s="42"/>
      <c r="AI601" s="42"/>
    </row>
    <row r="602" spans="1:35" ht="12.75" customHeight="1" x14ac:dyDescent="0.2">
      <c r="A602" s="42"/>
      <c r="B602" s="42"/>
      <c r="C602" s="42"/>
      <c r="D602" s="42"/>
      <c r="E602" s="42"/>
      <c r="F602" s="42"/>
      <c r="G602" s="44"/>
      <c r="H602" s="44"/>
      <c r="I602" s="41"/>
      <c r="J602" s="44"/>
      <c r="K602" s="41"/>
      <c r="L602" s="53"/>
      <c r="M602" s="41"/>
      <c r="N602" s="53"/>
      <c r="O602" s="44"/>
      <c r="P602" s="44"/>
      <c r="Q602" s="44"/>
      <c r="R602" s="44"/>
      <c r="S602" s="44"/>
      <c r="T602" s="44"/>
      <c r="U602" s="44"/>
      <c r="V602" s="44"/>
      <c r="W602" s="44"/>
      <c r="X602" s="44"/>
      <c r="Y602" s="44"/>
      <c r="Z602" s="44"/>
      <c r="AA602" s="44"/>
      <c r="AB602" s="44"/>
      <c r="AC602" s="44"/>
      <c r="AD602" s="44"/>
      <c r="AE602" s="44"/>
      <c r="AF602" s="44"/>
      <c r="AG602" s="44"/>
      <c r="AH602" s="42"/>
      <c r="AI602" s="42"/>
    </row>
    <row r="603" spans="1:35" ht="12.75" customHeight="1" x14ac:dyDescent="0.2">
      <c r="A603" s="42"/>
      <c r="B603" s="42"/>
      <c r="C603" s="42"/>
      <c r="D603" s="42"/>
      <c r="E603" s="42"/>
      <c r="F603" s="42"/>
      <c r="G603" s="44"/>
      <c r="H603" s="44"/>
      <c r="I603" s="41"/>
      <c r="J603" s="44"/>
      <c r="K603" s="41"/>
      <c r="L603" s="53"/>
      <c r="M603" s="41"/>
      <c r="N603" s="53"/>
      <c r="O603" s="44"/>
      <c r="P603" s="44"/>
      <c r="Q603" s="44"/>
      <c r="R603" s="44"/>
      <c r="S603" s="44"/>
      <c r="T603" s="44"/>
      <c r="U603" s="44"/>
      <c r="V603" s="44"/>
      <c r="W603" s="44"/>
      <c r="X603" s="44"/>
      <c r="Y603" s="44"/>
      <c r="Z603" s="44"/>
      <c r="AA603" s="44"/>
      <c r="AB603" s="44"/>
      <c r="AC603" s="44"/>
      <c r="AD603" s="44"/>
      <c r="AE603" s="44"/>
      <c r="AF603" s="44"/>
      <c r="AG603" s="44"/>
      <c r="AH603" s="42"/>
      <c r="AI603" s="42"/>
    </row>
    <row r="604" spans="1:35" ht="12.75" customHeight="1" x14ac:dyDescent="0.2">
      <c r="A604" s="42"/>
      <c r="B604" s="42"/>
      <c r="C604" s="42"/>
      <c r="D604" s="42"/>
      <c r="E604" s="42"/>
      <c r="F604" s="42"/>
      <c r="G604" s="44"/>
      <c r="H604" s="44"/>
      <c r="I604" s="41"/>
      <c r="J604" s="44"/>
      <c r="K604" s="41"/>
      <c r="L604" s="53"/>
      <c r="M604" s="41"/>
      <c r="N604" s="53"/>
      <c r="O604" s="44"/>
      <c r="P604" s="44"/>
      <c r="Q604" s="44"/>
      <c r="R604" s="44"/>
      <c r="S604" s="44"/>
      <c r="T604" s="44"/>
      <c r="U604" s="44"/>
      <c r="V604" s="44"/>
      <c r="W604" s="44"/>
      <c r="X604" s="44"/>
      <c r="Y604" s="44"/>
      <c r="Z604" s="44"/>
      <c r="AA604" s="44"/>
      <c r="AB604" s="44"/>
      <c r="AC604" s="44"/>
      <c r="AD604" s="44"/>
      <c r="AE604" s="44"/>
      <c r="AF604" s="44"/>
      <c r="AG604" s="44"/>
      <c r="AH604" s="42"/>
      <c r="AI604" s="42"/>
    </row>
    <row r="605" spans="1:35" ht="12.75" customHeight="1" x14ac:dyDescent="0.2">
      <c r="A605" s="42"/>
      <c r="B605" s="42"/>
      <c r="C605" s="42"/>
      <c r="D605" s="42"/>
      <c r="E605" s="42"/>
      <c r="F605" s="42"/>
      <c r="G605" s="44"/>
      <c r="H605" s="44"/>
      <c r="I605" s="41"/>
      <c r="J605" s="44"/>
      <c r="K605" s="41"/>
      <c r="L605" s="53"/>
      <c r="M605" s="41"/>
      <c r="N605" s="53"/>
      <c r="O605" s="44"/>
      <c r="P605" s="44"/>
      <c r="Q605" s="44"/>
      <c r="R605" s="44"/>
      <c r="S605" s="44"/>
      <c r="T605" s="44"/>
      <c r="U605" s="44"/>
      <c r="V605" s="44"/>
      <c r="W605" s="44"/>
      <c r="X605" s="44"/>
      <c r="Y605" s="44"/>
      <c r="Z605" s="44"/>
      <c r="AA605" s="44"/>
      <c r="AB605" s="44"/>
      <c r="AC605" s="44"/>
      <c r="AD605" s="44"/>
      <c r="AE605" s="44"/>
      <c r="AF605" s="44"/>
      <c r="AG605" s="44"/>
      <c r="AH605" s="42"/>
      <c r="AI605" s="42"/>
    </row>
    <row r="606" spans="1:35" ht="12.75" customHeight="1" x14ac:dyDescent="0.2">
      <c r="A606" s="42"/>
      <c r="B606" s="42"/>
      <c r="C606" s="42"/>
      <c r="D606" s="42"/>
      <c r="E606" s="42"/>
      <c r="F606" s="42"/>
      <c r="G606" s="44"/>
      <c r="H606" s="44"/>
      <c r="I606" s="41"/>
      <c r="J606" s="44"/>
      <c r="K606" s="41"/>
      <c r="L606" s="53"/>
      <c r="M606" s="41"/>
      <c r="N606" s="53"/>
      <c r="O606" s="44"/>
      <c r="P606" s="44"/>
      <c r="Q606" s="44"/>
      <c r="R606" s="44"/>
      <c r="S606" s="44"/>
      <c r="T606" s="44"/>
      <c r="U606" s="44"/>
      <c r="V606" s="44"/>
      <c r="W606" s="44"/>
      <c r="X606" s="44"/>
      <c r="Y606" s="44"/>
      <c r="Z606" s="44"/>
      <c r="AA606" s="44"/>
      <c r="AB606" s="44"/>
      <c r="AC606" s="44"/>
      <c r="AD606" s="44"/>
      <c r="AE606" s="44"/>
      <c r="AF606" s="44"/>
      <c r="AG606" s="44"/>
      <c r="AH606" s="42"/>
      <c r="AI606" s="42"/>
    </row>
    <row r="607" spans="1:35" ht="12.75" customHeight="1" x14ac:dyDescent="0.2">
      <c r="A607" s="42"/>
      <c r="B607" s="42"/>
      <c r="C607" s="42"/>
      <c r="D607" s="42"/>
      <c r="E607" s="42"/>
      <c r="F607" s="42"/>
      <c r="G607" s="44"/>
      <c r="H607" s="44"/>
      <c r="I607" s="41"/>
      <c r="J607" s="44"/>
      <c r="K607" s="41"/>
      <c r="L607" s="53"/>
      <c r="M607" s="41"/>
      <c r="N607" s="53"/>
      <c r="O607" s="44"/>
      <c r="P607" s="44"/>
      <c r="Q607" s="44"/>
      <c r="R607" s="44"/>
      <c r="S607" s="44"/>
      <c r="T607" s="44"/>
      <c r="U607" s="44"/>
      <c r="V607" s="44"/>
      <c r="W607" s="44"/>
      <c r="X607" s="44"/>
      <c r="Y607" s="44"/>
      <c r="Z607" s="44"/>
      <c r="AA607" s="44"/>
      <c r="AB607" s="44"/>
      <c r="AC607" s="44"/>
      <c r="AD607" s="44"/>
      <c r="AE607" s="44"/>
      <c r="AF607" s="44"/>
      <c r="AG607" s="44"/>
      <c r="AH607" s="42"/>
      <c r="AI607" s="42"/>
    </row>
    <row r="608" spans="1:35" ht="12.75" customHeight="1" x14ac:dyDescent="0.2">
      <c r="A608" s="42"/>
      <c r="B608" s="42"/>
      <c r="C608" s="42"/>
      <c r="D608" s="42"/>
      <c r="E608" s="42"/>
      <c r="F608" s="42"/>
      <c r="G608" s="44"/>
      <c r="H608" s="44"/>
      <c r="I608" s="41"/>
      <c r="J608" s="44"/>
      <c r="K608" s="41"/>
      <c r="L608" s="53"/>
      <c r="M608" s="41"/>
      <c r="N608" s="53"/>
      <c r="O608" s="44"/>
      <c r="P608" s="44"/>
      <c r="Q608" s="44"/>
      <c r="R608" s="44"/>
      <c r="S608" s="44"/>
      <c r="T608" s="44"/>
      <c r="U608" s="44"/>
      <c r="V608" s="44"/>
      <c r="W608" s="44"/>
      <c r="X608" s="44"/>
      <c r="Y608" s="44"/>
      <c r="Z608" s="44"/>
      <c r="AA608" s="44"/>
      <c r="AB608" s="44"/>
      <c r="AC608" s="44"/>
      <c r="AD608" s="44"/>
      <c r="AE608" s="44"/>
      <c r="AF608" s="44"/>
      <c r="AG608" s="44"/>
      <c r="AH608" s="42"/>
      <c r="AI608" s="42"/>
    </row>
    <row r="609" spans="1:35" ht="12.75" customHeight="1" x14ac:dyDescent="0.2">
      <c r="A609" s="42"/>
      <c r="B609" s="42"/>
      <c r="C609" s="42"/>
      <c r="D609" s="42"/>
      <c r="E609" s="42"/>
      <c r="F609" s="42"/>
      <c r="G609" s="44"/>
      <c r="H609" s="44"/>
      <c r="I609" s="41"/>
      <c r="J609" s="44"/>
      <c r="K609" s="41"/>
      <c r="L609" s="53"/>
      <c r="M609" s="41"/>
      <c r="N609" s="53"/>
      <c r="O609" s="44"/>
      <c r="P609" s="44"/>
      <c r="Q609" s="44"/>
      <c r="R609" s="44"/>
      <c r="S609" s="44"/>
      <c r="T609" s="44"/>
      <c r="U609" s="44"/>
      <c r="V609" s="44"/>
      <c r="W609" s="44"/>
      <c r="X609" s="44"/>
      <c r="Y609" s="44"/>
      <c r="Z609" s="44"/>
      <c r="AA609" s="44"/>
      <c r="AB609" s="44"/>
      <c r="AC609" s="44"/>
      <c r="AD609" s="44"/>
      <c r="AE609" s="44"/>
      <c r="AF609" s="44"/>
      <c r="AG609" s="44"/>
      <c r="AH609" s="42"/>
      <c r="AI609" s="42"/>
    </row>
    <row r="610" spans="1:35" ht="12.75" customHeight="1" x14ac:dyDescent="0.2">
      <c r="A610" s="42"/>
      <c r="B610" s="42"/>
      <c r="C610" s="42"/>
      <c r="D610" s="42"/>
      <c r="E610" s="42"/>
      <c r="F610" s="42"/>
      <c r="G610" s="44"/>
      <c r="H610" s="44"/>
      <c r="I610" s="41"/>
      <c r="J610" s="44"/>
      <c r="K610" s="41"/>
      <c r="L610" s="53"/>
      <c r="M610" s="41"/>
      <c r="N610" s="53"/>
      <c r="O610" s="44"/>
      <c r="P610" s="44"/>
      <c r="Q610" s="44"/>
      <c r="R610" s="44"/>
      <c r="S610" s="44"/>
      <c r="T610" s="44"/>
      <c r="U610" s="44"/>
      <c r="V610" s="44"/>
      <c r="W610" s="44"/>
      <c r="X610" s="44"/>
      <c r="Y610" s="44"/>
      <c r="Z610" s="44"/>
      <c r="AA610" s="44"/>
      <c r="AB610" s="44"/>
      <c r="AC610" s="44"/>
      <c r="AD610" s="44"/>
      <c r="AE610" s="44"/>
      <c r="AF610" s="44"/>
      <c r="AG610" s="44"/>
      <c r="AH610" s="42"/>
      <c r="AI610" s="42"/>
    </row>
    <row r="611" spans="1:35" ht="12.75" customHeight="1" x14ac:dyDescent="0.2">
      <c r="A611" s="42"/>
      <c r="B611" s="42"/>
      <c r="C611" s="42"/>
      <c r="D611" s="42"/>
      <c r="E611" s="42"/>
      <c r="F611" s="42"/>
      <c r="G611" s="44"/>
      <c r="H611" s="44"/>
      <c r="I611" s="41"/>
      <c r="J611" s="44"/>
      <c r="K611" s="41"/>
      <c r="L611" s="53"/>
      <c r="M611" s="41"/>
      <c r="N611" s="53"/>
      <c r="O611" s="44"/>
      <c r="P611" s="44"/>
      <c r="Q611" s="44"/>
      <c r="R611" s="44"/>
      <c r="S611" s="44"/>
      <c r="T611" s="44"/>
      <c r="U611" s="44"/>
      <c r="V611" s="44"/>
      <c r="W611" s="44"/>
      <c r="X611" s="44"/>
      <c r="Y611" s="44"/>
      <c r="Z611" s="44"/>
      <c r="AA611" s="44"/>
      <c r="AB611" s="44"/>
      <c r="AC611" s="44"/>
      <c r="AD611" s="44"/>
      <c r="AE611" s="44"/>
      <c r="AF611" s="44"/>
      <c r="AG611" s="44"/>
      <c r="AH611" s="42"/>
      <c r="AI611" s="42"/>
    </row>
    <row r="612" spans="1:35" ht="12.75" customHeight="1" x14ac:dyDescent="0.2">
      <c r="A612" s="42"/>
      <c r="B612" s="42"/>
      <c r="C612" s="42"/>
      <c r="D612" s="42"/>
      <c r="E612" s="42"/>
      <c r="F612" s="42"/>
      <c r="G612" s="44"/>
      <c r="H612" s="44"/>
      <c r="I612" s="41"/>
      <c r="J612" s="44"/>
      <c r="K612" s="41"/>
      <c r="L612" s="53"/>
      <c r="M612" s="41"/>
      <c r="N612" s="53"/>
      <c r="O612" s="44"/>
      <c r="P612" s="44"/>
      <c r="Q612" s="44"/>
      <c r="R612" s="44"/>
      <c r="S612" s="44"/>
      <c r="T612" s="44"/>
      <c r="U612" s="44"/>
      <c r="V612" s="44"/>
      <c r="W612" s="44"/>
      <c r="X612" s="44"/>
      <c r="Y612" s="44"/>
      <c r="Z612" s="44"/>
      <c r="AA612" s="44"/>
      <c r="AB612" s="44"/>
      <c r="AC612" s="44"/>
      <c r="AD612" s="44"/>
      <c r="AE612" s="44"/>
      <c r="AF612" s="44"/>
      <c r="AG612" s="44"/>
      <c r="AH612" s="42"/>
      <c r="AI612" s="42"/>
    </row>
    <row r="613" spans="1:35" ht="12.75" customHeight="1" x14ac:dyDescent="0.2">
      <c r="A613" s="42"/>
      <c r="B613" s="42"/>
      <c r="C613" s="42"/>
      <c r="D613" s="42"/>
      <c r="E613" s="42"/>
      <c r="F613" s="42"/>
      <c r="G613" s="44"/>
      <c r="H613" s="44"/>
      <c r="I613" s="41"/>
      <c r="J613" s="44"/>
      <c r="K613" s="41"/>
      <c r="L613" s="53"/>
      <c r="M613" s="41"/>
      <c r="N613" s="53"/>
      <c r="O613" s="44"/>
      <c r="P613" s="44"/>
      <c r="Q613" s="44"/>
      <c r="R613" s="44"/>
      <c r="S613" s="44"/>
      <c r="T613" s="44"/>
      <c r="U613" s="44"/>
      <c r="V613" s="44"/>
      <c r="W613" s="44"/>
      <c r="X613" s="44"/>
      <c r="Y613" s="44"/>
      <c r="Z613" s="44"/>
      <c r="AA613" s="44"/>
      <c r="AB613" s="44"/>
      <c r="AC613" s="44"/>
      <c r="AD613" s="44"/>
      <c r="AE613" s="44"/>
      <c r="AF613" s="44"/>
      <c r="AG613" s="44"/>
      <c r="AH613" s="42"/>
      <c r="AI613" s="42"/>
    </row>
    <row r="614" spans="1:35" ht="12.75" customHeight="1" x14ac:dyDescent="0.2">
      <c r="A614" s="42"/>
      <c r="B614" s="42"/>
      <c r="C614" s="42"/>
      <c r="D614" s="42"/>
      <c r="E614" s="42"/>
      <c r="F614" s="42"/>
      <c r="G614" s="44"/>
      <c r="H614" s="44"/>
      <c r="I614" s="41"/>
      <c r="J614" s="44"/>
      <c r="K614" s="41"/>
      <c r="L614" s="53"/>
      <c r="M614" s="41"/>
      <c r="N614" s="53"/>
      <c r="O614" s="44"/>
      <c r="P614" s="44"/>
      <c r="Q614" s="44"/>
      <c r="R614" s="44"/>
      <c r="S614" s="44"/>
      <c r="T614" s="44"/>
      <c r="U614" s="44"/>
      <c r="V614" s="44"/>
      <c r="W614" s="44"/>
      <c r="X614" s="44"/>
      <c r="Y614" s="44"/>
      <c r="Z614" s="44"/>
      <c r="AA614" s="44"/>
      <c r="AB614" s="44"/>
      <c r="AC614" s="44"/>
      <c r="AD614" s="44"/>
      <c r="AE614" s="44"/>
      <c r="AF614" s="44"/>
      <c r="AG614" s="44"/>
      <c r="AH614" s="42"/>
      <c r="AI614" s="42"/>
    </row>
    <row r="615" spans="1:35" ht="12.75" customHeight="1" x14ac:dyDescent="0.2">
      <c r="A615" s="42"/>
      <c r="B615" s="42"/>
      <c r="C615" s="42"/>
      <c r="D615" s="42"/>
      <c r="E615" s="42"/>
      <c r="F615" s="42"/>
      <c r="G615" s="44"/>
      <c r="H615" s="44"/>
      <c r="I615" s="41"/>
      <c r="J615" s="44"/>
      <c r="K615" s="41"/>
      <c r="L615" s="53"/>
      <c r="M615" s="41"/>
      <c r="N615" s="53"/>
      <c r="O615" s="44"/>
      <c r="P615" s="44"/>
      <c r="Q615" s="44"/>
      <c r="R615" s="44"/>
      <c r="S615" s="44"/>
      <c r="T615" s="44"/>
      <c r="U615" s="44"/>
      <c r="V615" s="44"/>
      <c r="W615" s="44"/>
      <c r="X615" s="44"/>
      <c r="Y615" s="44"/>
      <c r="Z615" s="44"/>
      <c r="AA615" s="44"/>
      <c r="AB615" s="44"/>
      <c r="AC615" s="44"/>
      <c r="AD615" s="44"/>
      <c r="AE615" s="44"/>
      <c r="AF615" s="44"/>
      <c r="AG615" s="44"/>
      <c r="AH615" s="42"/>
      <c r="AI615" s="42"/>
    </row>
    <row r="616" spans="1:35" ht="12.75" customHeight="1" x14ac:dyDescent="0.2">
      <c r="A616" s="42"/>
      <c r="B616" s="42"/>
      <c r="C616" s="42"/>
      <c r="D616" s="42"/>
      <c r="E616" s="42"/>
      <c r="F616" s="42"/>
      <c r="G616" s="44"/>
      <c r="H616" s="44"/>
      <c r="I616" s="41"/>
      <c r="J616" s="44"/>
      <c r="K616" s="41"/>
      <c r="L616" s="53"/>
      <c r="M616" s="41"/>
      <c r="N616" s="53"/>
      <c r="O616" s="44"/>
      <c r="P616" s="44"/>
      <c r="Q616" s="44"/>
      <c r="R616" s="44"/>
      <c r="S616" s="44"/>
      <c r="T616" s="44"/>
      <c r="U616" s="44"/>
      <c r="V616" s="44"/>
      <c r="W616" s="44"/>
      <c r="X616" s="44"/>
      <c r="Y616" s="44"/>
      <c r="Z616" s="44"/>
      <c r="AA616" s="44"/>
      <c r="AB616" s="44"/>
      <c r="AC616" s="44"/>
      <c r="AD616" s="44"/>
      <c r="AE616" s="44"/>
      <c r="AF616" s="44"/>
      <c r="AG616" s="44"/>
      <c r="AH616" s="42"/>
      <c r="AI616" s="42"/>
    </row>
    <row r="617" spans="1:35" ht="12.75" customHeight="1" x14ac:dyDescent="0.2">
      <c r="A617" s="42"/>
      <c r="B617" s="42"/>
      <c r="C617" s="42"/>
      <c r="D617" s="42"/>
      <c r="E617" s="42"/>
      <c r="F617" s="42"/>
      <c r="G617" s="44"/>
      <c r="H617" s="44"/>
      <c r="I617" s="41"/>
      <c r="J617" s="44"/>
      <c r="K617" s="41"/>
      <c r="L617" s="53"/>
      <c r="M617" s="41"/>
      <c r="N617" s="53"/>
      <c r="O617" s="44"/>
      <c r="P617" s="44"/>
      <c r="Q617" s="44"/>
      <c r="R617" s="44"/>
      <c r="S617" s="44"/>
      <c r="T617" s="44"/>
      <c r="U617" s="44"/>
      <c r="V617" s="44"/>
      <c r="W617" s="44"/>
      <c r="X617" s="44"/>
      <c r="Y617" s="44"/>
      <c r="Z617" s="44"/>
      <c r="AA617" s="44"/>
      <c r="AB617" s="44"/>
      <c r="AC617" s="44"/>
      <c r="AD617" s="44"/>
      <c r="AE617" s="44"/>
      <c r="AF617" s="44"/>
      <c r="AG617" s="44"/>
      <c r="AH617" s="42"/>
      <c r="AI617" s="42"/>
    </row>
    <row r="618" spans="1:35" ht="12.75" customHeight="1" x14ac:dyDescent="0.2">
      <c r="A618" s="42"/>
      <c r="B618" s="42"/>
      <c r="C618" s="42"/>
      <c r="D618" s="42"/>
      <c r="E618" s="42"/>
      <c r="F618" s="42"/>
      <c r="G618" s="44"/>
      <c r="H618" s="44"/>
      <c r="I618" s="41"/>
      <c r="J618" s="44"/>
      <c r="K618" s="41"/>
      <c r="L618" s="53"/>
      <c r="M618" s="41"/>
      <c r="N618" s="53"/>
      <c r="O618" s="44"/>
      <c r="P618" s="44"/>
      <c r="Q618" s="44"/>
      <c r="R618" s="44"/>
      <c r="S618" s="44"/>
      <c r="T618" s="44"/>
      <c r="U618" s="44"/>
      <c r="V618" s="44"/>
      <c r="W618" s="44"/>
      <c r="X618" s="44"/>
      <c r="Y618" s="44"/>
      <c r="Z618" s="44"/>
      <c r="AA618" s="44"/>
      <c r="AB618" s="44"/>
      <c r="AC618" s="44"/>
      <c r="AD618" s="44"/>
      <c r="AE618" s="44"/>
      <c r="AF618" s="44"/>
      <c r="AG618" s="44"/>
      <c r="AH618" s="42"/>
      <c r="AI618" s="42"/>
    </row>
    <row r="619" spans="1:35" ht="12.75" customHeight="1" x14ac:dyDescent="0.2">
      <c r="A619" s="42"/>
      <c r="B619" s="42"/>
      <c r="C619" s="42"/>
      <c r="D619" s="42"/>
      <c r="E619" s="42"/>
      <c r="F619" s="42"/>
      <c r="G619" s="44"/>
      <c r="H619" s="44"/>
      <c r="I619" s="41"/>
      <c r="J619" s="44"/>
      <c r="K619" s="41"/>
      <c r="L619" s="53"/>
      <c r="M619" s="41"/>
      <c r="N619" s="53"/>
      <c r="O619" s="44"/>
      <c r="P619" s="44"/>
      <c r="Q619" s="44"/>
      <c r="R619" s="44"/>
      <c r="S619" s="44"/>
      <c r="T619" s="44"/>
      <c r="U619" s="44"/>
      <c r="V619" s="44"/>
      <c r="W619" s="44"/>
      <c r="X619" s="44"/>
      <c r="Y619" s="44"/>
      <c r="Z619" s="44"/>
      <c r="AA619" s="44"/>
      <c r="AB619" s="44"/>
      <c r="AC619" s="44"/>
      <c r="AD619" s="44"/>
      <c r="AE619" s="44"/>
      <c r="AF619" s="44"/>
      <c r="AG619" s="44"/>
      <c r="AH619" s="42"/>
      <c r="AI619" s="42"/>
    </row>
    <row r="620" spans="1:35" ht="12.75" customHeight="1" x14ac:dyDescent="0.2">
      <c r="A620" s="42"/>
      <c r="B620" s="42"/>
      <c r="C620" s="42"/>
      <c r="D620" s="42"/>
      <c r="E620" s="42"/>
      <c r="F620" s="42"/>
      <c r="G620" s="44"/>
      <c r="H620" s="44"/>
      <c r="I620" s="41"/>
      <c r="J620" s="44"/>
      <c r="K620" s="41"/>
      <c r="L620" s="53"/>
      <c r="M620" s="41"/>
      <c r="N620" s="53"/>
      <c r="O620" s="44"/>
      <c r="P620" s="44"/>
      <c r="Q620" s="44"/>
      <c r="R620" s="44"/>
      <c r="S620" s="44"/>
      <c r="T620" s="44"/>
      <c r="U620" s="44"/>
      <c r="V620" s="44"/>
      <c r="W620" s="44"/>
      <c r="X620" s="44"/>
      <c r="Y620" s="44"/>
      <c r="Z620" s="44"/>
      <c r="AA620" s="44"/>
      <c r="AB620" s="44"/>
      <c r="AC620" s="44"/>
      <c r="AD620" s="44"/>
      <c r="AE620" s="44"/>
      <c r="AF620" s="44"/>
      <c r="AG620" s="44"/>
      <c r="AH620" s="42"/>
      <c r="AI620" s="42"/>
    </row>
    <row r="621" spans="1:35" ht="12.75" customHeight="1" x14ac:dyDescent="0.2">
      <c r="A621" s="42"/>
      <c r="B621" s="42"/>
      <c r="C621" s="42"/>
      <c r="D621" s="42"/>
      <c r="E621" s="42"/>
      <c r="F621" s="42"/>
      <c r="G621" s="44"/>
      <c r="H621" s="44"/>
      <c r="I621" s="41"/>
      <c r="J621" s="44"/>
      <c r="K621" s="41"/>
      <c r="L621" s="53"/>
      <c r="M621" s="41"/>
      <c r="N621" s="53"/>
      <c r="O621" s="44"/>
      <c r="P621" s="44"/>
      <c r="Q621" s="44"/>
      <c r="R621" s="44"/>
      <c r="S621" s="44"/>
      <c r="T621" s="44"/>
      <c r="U621" s="44"/>
      <c r="V621" s="44"/>
      <c r="W621" s="44"/>
      <c r="X621" s="44"/>
      <c r="Y621" s="44"/>
      <c r="Z621" s="44"/>
      <c r="AA621" s="44"/>
      <c r="AB621" s="44"/>
      <c r="AC621" s="44"/>
      <c r="AD621" s="44"/>
      <c r="AE621" s="44"/>
      <c r="AF621" s="44"/>
      <c r="AG621" s="44"/>
      <c r="AH621" s="42"/>
      <c r="AI621" s="42"/>
    </row>
    <row r="622" spans="1:35" ht="12.75" customHeight="1" x14ac:dyDescent="0.2">
      <c r="A622" s="42"/>
      <c r="B622" s="42"/>
      <c r="C622" s="42"/>
      <c r="D622" s="42"/>
      <c r="E622" s="42"/>
      <c r="F622" s="42"/>
      <c r="G622" s="44"/>
      <c r="H622" s="44"/>
      <c r="I622" s="41"/>
      <c r="J622" s="44"/>
      <c r="K622" s="41"/>
      <c r="L622" s="53"/>
      <c r="M622" s="41"/>
      <c r="N622" s="53"/>
      <c r="O622" s="44"/>
      <c r="P622" s="44"/>
      <c r="Q622" s="44"/>
      <c r="R622" s="44"/>
      <c r="S622" s="44"/>
      <c r="T622" s="44"/>
      <c r="U622" s="44"/>
      <c r="V622" s="44"/>
      <c r="W622" s="44"/>
      <c r="X622" s="44"/>
      <c r="Y622" s="44"/>
      <c r="Z622" s="44"/>
      <c r="AA622" s="44"/>
      <c r="AB622" s="44"/>
      <c r="AC622" s="44"/>
      <c r="AD622" s="44"/>
      <c r="AE622" s="44"/>
      <c r="AF622" s="44"/>
      <c r="AG622" s="44"/>
      <c r="AH622" s="42"/>
      <c r="AI622" s="42"/>
    </row>
    <row r="623" spans="1:35" ht="12.75" customHeight="1" x14ac:dyDescent="0.2">
      <c r="A623" s="42"/>
      <c r="B623" s="42"/>
      <c r="C623" s="42"/>
      <c r="D623" s="42"/>
      <c r="E623" s="42"/>
      <c r="F623" s="42"/>
      <c r="G623" s="44"/>
      <c r="H623" s="44"/>
      <c r="I623" s="41"/>
      <c r="J623" s="44"/>
      <c r="K623" s="41"/>
      <c r="L623" s="53"/>
      <c r="M623" s="41"/>
      <c r="N623" s="53"/>
      <c r="O623" s="44"/>
      <c r="P623" s="44"/>
      <c r="Q623" s="44"/>
      <c r="R623" s="44"/>
      <c r="S623" s="44"/>
      <c r="T623" s="44"/>
      <c r="U623" s="44"/>
      <c r="V623" s="44"/>
      <c r="W623" s="44"/>
      <c r="X623" s="44"/>
      <c r="Y623" s="44"/>
      <c r="Z623" s="44"/>
      <c r="AA623" s="44"/>
      <c r="AB623" s="44"/>
      <c r="AC623" s="44"/>
      <c r="AD623" s="44"/>
      <c r="AE623" s="44"/>
      <c r="AF623" s="44"/>
      <c r="AG623" s="44"/>
      <c r="AH623" s="42"/>
      <c r="AI623" s="42"/>
    </row>
    <row r="624" spans="1:35" ht="12.75" customHeight="1" x14ac:dyDescent="0.2">
      <c r="A624" s="42"/>
      <c r="B624" s="42"/>
      <c r="C624" s="42"/>
      <c r="D624" s="42"/>
      <c r="E624" s="42"/>
      <c r="F624" s="42"/>
      <c r="G624" s="44"/>
      <c r="H624" s="44"/>
      <c r="I624" s="41"/>
      <c r="J624" s="44"/>
      <c r="K624" s="41"/>
      <c r="L624" s="53"/>
      <c r="M624" s="41"/>
      <c r="N624" s="53"/>
      <c r="O624" s="44"/>
      <c r="P624" s="44"/>
      <c r="Q624" s="44"/>
      <c r="R624" s="44"/>
      <c r="S624" s="44"/>
      <c r="T624" s="44"/>
      <c r="U624" s="44"/>
      <c r="V624" s="44"/>
      <c r="W624" s="44"/>
      <c r="X624" s="44"/>
      <c r="Y624" s="44"/>
      <c r="Z624" s="44"/>
      <c r="AA624" s="44"/>
      <c r="AB624" s="44"/>
      <c r="AC624" s="44"/>
      <c r="AD624" s="44"/>
      <c r="AE624" s="44"/>
      <c r="AF624" s="44"/>
      <c r="AG624" s="44"/>
      <c r="AH624" s="42"/>
      <c r="AI624" s="42"/>
    </row>
    <row r="625" spans="1:35" ht="12.75" customHeight="1" x14ac:dyDescent="0.2">
      <c r="A625" s="42"/>
      <c r="B625" s="42"/>
      <c r="C625" s="42"/>
      <c r="D625" s="42"/>
      <c r="E625" s="42"/>
      <c r="F625" s="42"/>
      <c r="G625" s="44"/>
      <c r="H625" s="44"/>
      <c r="I625" s="41"/>
      <c r="J625" s="44"/>
      <c r="K625" s="41"/>
      <c r="L625" s="53"/>
      <c r="M625" s="41"/>
      <c r="N625" s="53"/>
      <c r="O625" s="44"/>
      <c r="P625" s="44"/>
      <c r="Q625" s="44"/>
      <c r="R625" s="44"/>
      <c r="S625" s="44"/>
      <c r="T625" s="44"/>
      <c r="U625" s="44"/>
      <c r="V625" s="44"/>
      <c r="W625" s="44"/>
      <c r="X625" s="44"/>
      <c r="Y625" s="44"/>
      <c r="Z625" s="44"/>
      <c r="AA625" s="44"/>
      <c r="AB625" s="44"/>
      <c r="AC625" s="44"/>
      <c r="AD625" s="44"/>
      <c r="AE625" s="44"/>
      <c r="AF625" s="44"/>
      <c r="AG625" s="44"/>
      <c r="AH625" s="42"/>
      <c r="AI625" s="42"/>
    </row>
    <row r="626" spans="1:35" ht="12.75" customHeight="1" x14ac:dyDescent="0.2">
      <c r="A626" s="42"/>
      <c r="B626" s="42"/>
      <c r="C626" s="42"/>
      <c r="D626" s="42"/>
      <c r="E626" s="42"/>
      <c r="F626" s="42"/>
      <c r="G626" s="44"/>
      <c r="H626" s="44"/>
      <c r="I626" s="41"/>
      <c r="J626" s="44"/>
      <c r="K626" s="41"/>
      <c r="L626" s="53"/>
      <c r="M626" s="41"/>
      <c r="N626" s="53"/>
      <c r="O626" s="44"/>
      <c r="P626" s="44"/>
      <c r="Q626" s="44"/>
      <c r="R626" s="44"/>
      <c r="S626" s="44"/>
      <c r="T626" s="44"/>
      <c r="U626" s="44"/>
      <c r="V626" s="44"/>
      <c r="W626" s="44"/>
      <c r="X626" s="44"/>
      <c r="Y626" s="44"/>
      <c r="Z626" s="44"/>
      <c r="AA626" s="44"/>
      <c r="AB626" s="44"/>
      <c r="AC626" s="44"/>
      <c r="AD626" s="44"/>
      <c r="AE626" s="44"/>
      <c r="AF626" s="44"/>
      <c r="AG626" s="44"/>
      <c r="AH626" s="42"/>
      <c r="AI626" s="42"/>
    </row>
    <row r="627" spans="1:35" ht="12.75" customHeight="1" x14ac:dyDescent="0.2">
      <c r="A627" s="42"/>
      <c r="B627" s="42"/>
      <c r="C627" s="42"/>
      <c r="D627" s="42"/>
      <c r="E627" s="42"/>
      <c r="F627" s="42"/>
      <c r="G627" s="44"/>
      <c r="H627" s="44"/>
      <c r="I627" s="41"/>
      <c r="J627" s="44"/>
      <c r="K627" s="41"/>
      <c r="L627" s="53"/>
      <c r="M627" s="41"/>
      <c r="N627" s="53"/>
      <c r="O627" s="44"/>
      <c r="P627" s="44"/>
      <c r="Q627" s="44"/>
      <c r="R627" s="44"/>
      <c r="S627" s="44"/>
      <c r="T627" s="44"/>
      <c r="U627" s="44"/>
      <c r="V627" s="44"/>
      <c r="W627" s="44"/>
      <c r="X627" s="44"/>
      <c r="Y627" s="44"/>
      <c r="Z627" s="44"/>
      <c r="AA627" s="44"/>
      <c r="AB627" s="44"/>
      <c r="AC627" s="44"/>
      <c r="AD627" s="44"/>
      <c r="AE627" s="44"/>
      <c r="AF627" s="44"/>
      <c r="AG627" s="44"/>
      <c r="AH627" s="42"/>
      <c r="AI627" s="42"/>
    </row>
    <row r="628" spans="1:35" ht="12.75" customHeight="1" x14ac:dyDescent="0.2">
      <c r="A628" s="42"/>
      <c r="B628" s="42"/>
      <c r="C628" s="42"/>
      <c r="D628" s="42"/>
      <c r="E628" s="42"/>
      <c r="F628" s="42"/>
      <c r="G628" s="44"/>
      <c r="H628" s="44"/>
      <c r="I628" s="41"/>
      <c r="J628" s="44"/>
      <c r="K628" s="41"/>
      <c r="L628" s="53"/>
      <c r="M628" s="41"/>
      <c r="N628" s="53"/>
      <c r="O628" s="44"/>
      <c r="P628" s="44"/>
      <c r="Q628" s="44"/>
      <c r="R628" s="44"/>
      <c r="S628" s="44"/>
      <c r="T628" s="44"/>
      <c r="U628" s="44"/>
      <c r="V628" s="44"/>
      <c r="W628" s="44"/>
      <c r="X628" s="44"/>
      <c r="Y628" s="44"/>
      <c r="Z628" s="44"/>
      <c r="AA628" s="44"/>
      <c r="AB628" s="44"/>
      <c r="AC628" s="44"/>
      <c r="AD628" s="44"/>
      <c r="AE628" s="44"/>
      <c r="AF628" s="44"/>
      <c r="AG628" s="44"/>
      <c r="AH628" s="42"/>
      <c r="AI628" s="42"/>
    </row>
    <row r="629" spans="1:35" ht="12.75" customHeight="1" x14ac:dyDescent="0.2">
      <c r="A629" s="42"/>
      <c r="B629" s="42"/>
      <c r="C629" s="42"/>
      <c r="D629" s="42"/>
      <c r="E629" s="42"/>
      <c r="F629" s="42"/>
      <c r="G629" s="44"/>
      <c r="H629" s="44"/>
      <c r="I629" s="41"/>
      <c r="J629" s="44"/>
      <c r="K629" s="41"/>
      <c r="L629" s="53"/>
      <c r="M629" s="41"/>
      <c r="N629" s="53"/>
      <c r="O629" s="44"/>
      <c r="P629" s="44"/>
      <c r="Q629" s="44"/>
      <c r="R629" s="44"/>
      <c r="S629" s="44"/>
      <c r="T629" s="44"/>
      <c r="U629" s="44"/>
      <c r="V629" s="44"/>
      <c r="W629" s="44"/>
      <c r="X629" s="44"/>
      <c r="Y629" s="44"/>
      <c r="Z629" s="44"/>
      <c r="AA629" s="44"/>
      <c r="AB629" s="44"/>
      <c r="AC629" s="44"/>
      <c r="AD629" s="44"/>
      <c r="AE629" s="44"/>
      <c r="AF629" s="44"/>
      <c r="AG629" s="44"/>
      <c r="AH629" s="42"/>
      <c r="AI629" s="42"/>
    </row>
    <row r="630" spans="1:35" ht="12.75" customHeight="1" x14ac:dyDescent="0.2">
      <c r="A630" s="42"/>
      <c r="B630" s="42"/>
      <c r="C630" s="42"/>
      <c r="D630" s="42"/>
      <c r="E630" s="42"/>
      <c r="F630" s="42"/>
      <c r="G630" s="44"/>
      <c r="H630" s="44"/>
      <c r="I630" s="41"/>
      <c r="J630" s="44"/>
      <c r="K630" s="41"/>
      <c r="L630" s="53"/>
      <c r="M630" s="41"/>
      <c r="N630" s="53"/>
      <c r="O630" s="44"/>
      <c r="P630" s="44"/>
      <c r="Q630" s="44"/>
      <c r="R630" s="44"/>
      <c r="S630" s="44"/>
      <c r="T630" s="44"/>
      <c r="U630" s="44"/>
      <c r="V630" s="44"/>
      <c r="W630" s="44"/>
      <c r="X630" s="44"/>
      <c r="Y630" s="44"/>
      <c r="Z630" s="44"/>
      <c r="AA630" s="44"/>
      <c r="AB630" s="44"/>
      <c r="AC630" s="44"/>
      <c r="AD630" s="44"/>
      <c r="AE630" s="44"/>
      <c r="AF630" s="44"/>
      <c r="AG630" s="44"/>
      <c r="AH630" s="42"/>
      <c r="AI630" s="42"/>
    </row>
    <row r="631" spans="1:35" ht="12.75" customHeight="1" x14ac:dyDescent="0.2">
      <c r="A631" s="42"/>
      <c r="B631" s="42"/>
      <c r="C631" s="42"/>
      <c r="D631" s="42"/>
      <c r="E631" s="42"/>
      <c r="F631" s="42"/>
      <c r="G631" s="44"/>
      <c r="H631" s="44"/>
      <c r="I631" s="41"/>
      <c r="J631" s="44"/>
      <c r="K631" s="41"/>
      <c r="L631" s="53"/>
      <c r="M631" s="41"/>
      <c r="N631" s="53"/>
      <c r="O631" s="44"/>
      <c r="P631" s="44"/>
      <c r="Q631" s="44"/>
      <c r="R631" s="44"/>
      <c r="S631" s="44"/>
      <c r="T631" s="44"/>
      <c r="U631" s="44"/>
      <c r="V631" s="44"/>
      <c r="W631" s="44"/>
      <c r="X631" s="44"/>
      <c r="Y631" s="44"/>
      <c r="Z631" s="44"/>
      <c r="AA631" s="44"/>
      <c r="AB631" s="44"/>
      <c r="AC631" s="44"/>
      <c r="AD631" s="44"/>
      <c r="AE631" s="44"/>
      <c r="AF631" s="44"/>
      <c r="AG631" s="44"/>
      <c r="AH631" s="42"/>
      <c r="AI631" s="42"/>
    </row>
    <row r="632" spans="1:35" ht="12.75" customHeight="1" x14ac:dyDescent="0.2">
      <c r="A632" s="42"/>
      <c r="B632" s="42"/>
      <c r="C632" s="42"/>
      <c r="D632" s="42"/>
      <c r="E632" s="42"/>
      <c r="F632" s="42"/>
      <c r="G632" s="44"/>
      <c r="H632" s="44"/>
      <c r="I632" s="41"/>
      <c r="J632" s="44"/>
      <c r="K632" s="41"/>
      <c r="L632" s="53"/>
      <c r="M632" s="41"/>
      <c r="N632" s="53"/>
      <c r="O632" s="44"/>
      <c r="P632" s="44"/>
      <c r="Q632" s="44"/>
      <c r="R632" s="44"/>
      <c r="S632" s="44"/>
      <c r="T632" s="44"/>
      <c r="U632" s="44"/>
      <c r="V632" s="44"/>
      <c r="W632" s="44"/>
      <c r="X632" s="44"/>
      <c r="Y632" s="44"/>
      <c r="Z632" s="44"/>
      <c r="AA632" s="44"/>
      <c r="AB632" s="44"/>
      <c r="AC632" s="44"/>
      <c r="AD632" s="44"/>
      <c r="AE632" s="44"/>
      <c r="AF632" s="44"/>
      <c r="AG632" s="44"/>
      <c r="AH632" s="42"/>
      <c r="AI632" s="42"/>
    </row>
    <row r="633" spans="1:35" ht="12.75" customHeight="1" x14ac:dyDescent="0.2">
      <c r="A633" s="42"/>
      <c r="B633" s="42"/>
      <c r="C633" s="42"/>
      <c r="D633" s="42"/>
      <c r="E633" s="42"/>
      <c r="F633" s="42"/>
      <c r="G633" s="44"/>
      <c r="H633" s="44"/>
      <c r="I633" s="41"/>
      <c r="J633" s="44"/>
      <c r="K633" s="41"/>
      <c r="L633" s="53"/>
      <c r="M633" s="41"/>
      <c r="N633" s="53"/>
      <c r="O633" s="44"/>
      <c r="P633" s="44"/>
      <c r="Q633" s="44"/>
      <c r="R633" s="44"/>
      <c r="S633" s="44"/>
      <c r="T633" s="44"/>
      <c r="U633" s="44"/>
      <c r="V633" s="44"/>
      <c r="W633" s="44"/>
      <c r="X633" s="44"/>
      <c r="Y633" s="44"/>
      <c r="Z633" s="44"/>
      <c r="AA633" s="44"/>
      <c r="AB633" s="44"/>
      <c r="AC633" s="44"/>
      <c r="AD633" s="44"/>
      <c r="AE633" s="44"/>
      <c r="AF633" s="44"/>
      <c r="AG633" s="44"/>
      <c r="AH633" s="42"/>
      <c r="AI633" s="42"/>
    </row>
    <row r="634" spans="1:35" ht="12.75" customHeight="1" x14ac:dyDescent="0.2">
      <c r="A634" s="42"/>
      <c r="B634" s="42"/>
      <c r="C634" s="42"/>
      <c r="D634" s="42"/>
      <c r="E634" s="42"/>
      <c r="F634" s="42"/>
      <c r="G634" s="44"/>
      <c r="H634" s="44"/>
      <c r="I634" s="41"/>
      <c r="J634" s="44"/>
      <c r="K634" s="41"/>
      <c r="L634" s="53"/>
      <c r="M634" s="41"/>
      <c r="N634" s="53"/>
      <c r="O634" s="44"/>
      <c r="P634" s="44"/>
      <c r="Q634" s="44"/>
      <c r="R634" s="44"/>
      <c r="S634" s="44"/>
      <c r="T634" s="44"/>
      <c r="U634" s="44"/>
      <c r="V634" s="44"/>
      <c r="W634" s="44"/>
      <c r="X634" s="44"/>
      <c r="Y634" s="44"/>
      <c r="Z634" s="44"/>
      <c r="AA634" s="44"/>
      <c r="AB634" s="44"/>
      <c r="AC634" s="44"/>
      <c r="AD634" s="44"/>
      <c r="AE634" s="44"/>
      <c r="AF634" s="44"/>
      <c r="AG634" s="44"/>
      <c r="AH634" s="42"/>
      <c r="AI634" s="42"/>
    </row>
    <row r="635" spans="1:35" ht="12.75" customHeight="1" x14ac:dyDescent="0.2">
      <c r="A635" s="42"/>
      <c r="B635" s="42"/>
      <c r="C635" s="42"/>
      <c r="D635" s="42"/>
      <c r="E635" s="42"/>
      <c r="F635" s="42"/>
      <c r="G635" s="44"/>
      <c r="H635" s="44"/>
      <c r="I635" s="41"/>
      <c r="J635" s="44"/>
      <c r="K635" s="41"/>
      <c r="L635" s="53"/>
      <c r="M635" s="41"/>
      <c r="N635" s="53"/>
      <c r="O635" s="44"/>
      <c r="P635" s="44"/>
      <c r="Q635" s="44"/>
      <c r="R635" s="44"/>
      <c r="S635" s="44"/>
      <c r="T635" s="44"/>
      <c r="U635" s="44"/>
      <c r="V635" s="44"/>
      <c r="W635" s="44"/>
      <c r="X635" s="44"/>
      <c r="Y635" s="44"/>
      <c r="Z635" s="44"/>
      <c r="AA635" s="44"/>
      <c r="AB635" s="44"/>
      <c r="AC635" s="44"/>
      <c r="AD635" s="44"/>
      <c r="AE635" s="44"/>
      <c r="AF635" s="44"/>
      <c r="AG635" s="44"/>
      <c r="AH635" s="42"/>
      <c r="AI635" s="42"/>
    </row>
    <row r="636" spans="1:35" ht="12.75" customHeight="1" x14ac:dyDescent="0.2">
      <c r="A636" s="42"/>
      <c r="B636" s="42"/>
      <c r="C636" s="42"/>
      <c r="D636" s="42"/>
      <c r="E636" s="42"/>
      <c r="F636" s="42"/>
      <c r="G636" s="44"/>
      <c r="H636" s="44"/>
      <c r="I636" s="41"/>
      <c r="J636" s="44"/>
      <c r="K636" s="41"/>
      <c r="L636" s="53"/>
      <c r="M636" s="41"/>
      <c r="N636" s="53"/>
      <c r="O636" s="44"/>
      <c r="P636" s="44"/>
      <c r="Q636" s="44"/>
      <c r="R636" s="44"/>
      <c r="S636" s="44"/>
      <c r="T636" s="44"/>
      <c r="U636" s="44"/>
      <c r="V636" s="44"/>
      <c r="W636" s="44"/>
      <c r="X636" s="44"/>
      <c r="Y636" s="44"/>
      <c r="Z636" s="44"/>
      <c r="AA636" s="44"/>
      <c r="AB636" s="44"/>
      <c r="AC636" s="44"/>
      <c r="AD636" s="44"/>
      <c r="AE636" s="44"/>
      <c r="AF636" s="44"/>
      <c r="AG636" s="44"/>
      <c r="AH636" s="42"/>
      <c r="AI636" s="42"/>
    </row>
    <row r="637" spans="1:35" ht="12.75" customHeight="1" x14ac:dyDescent="0.2">
      <c r="A637" s="42"/>
      <c r="B637" s="42"/>
      <c r="C637" s="42"/>
      <c r="D637" s="42"/>
      <c r="E637" s="42"/>
      <c r="F637" s="42"/>
      <c r="G637" s="44"/>
      <c r="H637" s="44"/>
      <c r="I637" s="41"/>
      <c r="J637" s="44"/>
      <c r="K637" s="41"/>
      <c r="L637" s="53"/>
      <c r="M637" s="41"/>
      <c r="N637" s="53"/>
      <c r="O637" s="44"/>
      <c r="P637" s="44"/>
      <c r="Q637" s="44"/>
      <c r="R637" s="44"/>
      <c r="S637" s="44"/>
      <c r="T637" s="44"/>
      <c r="U637" s="44"/>
      <c r="V637" s="44"/>
      <c r="W637" s="44"/>
      <c r="X637" s="44"/>
      <c r="Y637" s="44"/>
      <c r="Z637" s="44"/>
      <c r="AA637" s="44"/>
      <c r="AB637" s="44"/>
      <c r="AC637" s="44"/>
      <c r="AD637" s="44"/>
      <c r="AE637" s="44"/>
      <c r="AF637" s="44"/>
      <c r="AG637" s="44"/>
      <c r="AH637" s="42"/>
      <c r="AI637" s="42"/>
    </row>
    <row r="638" spans="1:35" ht="12.75" customHeight="1" x14ac:dyDescent="0.2">
      <c r="A638" s="42"/>
      <c r="B638" s="42"/>
      <c r="C638" s="42"/>
      <c r="D638" s="42"/>
      <c r="E638" s="42"/>
      <c r="F638" s="42"/>
      <c r="G638" s="44"/>
      <c r="H638" s="44"/>
      <c r="I638" s="41"/>
      <c r="J638" s="44"/>
      <c r="K638" s="41"/>
      <c r="L638" s="53"/>
      <c r="M638" s="41"/>
      <c r="N638" s="53"/>
      <c r="O638" s="44"/>
      <c r="P638" s="44"/>
      <c r="Q638" s="44"/>
      <c r="R638" s="44"/>
      <c r="S638" s="44"/>
      <c r="T638" s="44"/>
      <c r="U638" s="44"/>
      <c r="V638" s="44"/>
      <c r="W638" s="44"/>
      <c r="X638" s="44"/>
      <c r="Y638" s="44"/>
      <c r="Z638" s="44"/>
      <c r="AA638" s="44"/>
      <c r="AB638" s="44"/>
      <c r="AC638" s="44"/>
      <c r="AD638" s="44"/>
      <c r="AE638" s="44"/>
      <c r="AF638" s="44"/>
      <c r="AG638" s="44"/>
      <c r="AH638" s="42"/>
      <c r="AI638" s="42"/>
    </row>
    <row r="639" spans="1:35" ht="12.75" customHeight="1" x14ac:dyDescent="0.2">
      <c r="A639" s="42"/>
      <c r="B639" s="42"/>
      <c r="C639" s="42"/>
      <c r="D639" s="42"/>
      <c r="E639" s="42"/>
      <c r="F639" s="42"/>
      <c r="G639" s="44"/>
      <c r="H639" s="44"/>
      <c r="I639" s="41"/>
      <c r="J639" s="44"/>
      <c r="K639" s="41"/>
      <c r="L639" s="53"/>
      <c r="M639" s="41"/>
      <c r="N639" s="53"/>
      <c r="O639" s="44"/>
      <c r="P639" s="44"/>
      <c r="Q639" s="44"/>
      <c r="R639" s="44"/>
      <c r="S639" s="44"/>
      <c r="T639" s="44"/>
      <c r="U639" s="44"/>
      <c r="V639" s="44"/>
      <c r="W639" s="44"/>
      <c r="X639" s="44"/>
      <c r="Y639" s="44"/>
      <c r="Z639" s="44"/>
      <c r="AA639" s="44"/>
      <c r="AB639" s="44"/>
      <c r="AC639" s="44"/>
      <c r="AD639" s="44"/>
      <c r="AE639" s="44"/>
      <c r="AF639" s="44"/>
      <c r="AG639" s="44"/>
      <c r="AH639" s="42"/>
      <c r="AI639" s="42"/>
    </row>
    <row r="640" spans="1:35" ht="12.75" customHeight="1" x14ac:dyDescent="0.2">
      <c r="A640" s="42"/>
      <c r="B640" s="42"/>
      <c r="C640" s="42"/>
      <c r="D640" s="42"/>
      <c r="E640" s="42"/>
      <c r="F640" s="42"/>
      <c r="G640" s="44"/>
      <c r="H640" s="44"/>
      <c r="I640" s="41"/>
      <c r="J640" s="44"/>
      <c r="K640" s="41"/>
      <c r="L640" s="53"/>
      <c r="M640" s="41"/>
      <c r="N640" s="53"/>
      <c r="O640" s="44"/>
      <c r="P640" s="44"/>
      <c r="Q640" s="44"/>
      <c r="R640" s="44"/>
      <c r="S640" s="44"/>
      <c r="T640" s="44"/>
      <c r="U640" s="44"/>
      <c r="V640" s="44"/>
      <c r="W640" s="44"/>
      <c r="X640" s="44"/>
      <c r="Y640" s="44"/>
      <c r="Z640" s="44"/>
      <c r="AA640" s="44"/>
      <c r="AB640" s="44"/>
      <c r="AC640" s="44"/>
      <c r="AD640" s="44"/>
      <c r="AE640" s="44"/>
      <c r="AF640" s="44"/>
      <c r="AG640" s="44"/>
      <c r="AH640" s="42"/>
      <c r="AI640" s="42"/>
    </row>
    <row r="641" spans="1:35" ht="12.75" customHeight="1" x14ac:dyDescent="0.2">
      <c r="A641" s="42"/>
      <c r="B641" s="42"/>
      <c r="C641" s="42"/>
      <c r="D641" s="42"/>
      <c r="E641" s="42"/>
      <c r="F641" s="42"/>
      <c r="G641" s="44"/>
      <c r="H641" s="44"/>
      <c r="I641" s="41"/>
      <c r="J641" s="44"/>
      <c r="K641" s="41"/>
      <c r="L641" s="53"/>
      <c r="M641" s="41"/>
      <c r="N641" s="53"/>
      <c r="O641" s="44"/>
      <c r="P641" s="44"/>
      <c r="Q641" s="44"/>
      <c r="R641" s="44"/>
      <c r="S641" s="44"/>
      <c r="T641" s="44"/>
      <c r="U641" s="44"/>
      <c r="V641" s="44"/>
      <c r="W641" s="44"/>
      <c r="X641" s="44"/>
      <c r="Y641" s="44"/>
      <c r="Z641" s="44"/>
      <c r="AA641" s="44"/>
      <c r="AB641" s="44"/>
      <c r="AC641" s="44"/>
      <c r="AD641" s="44"/>
      <c r="AE641" s="44"/>
      <c r="AF641" s="44"/>
      <c r="AG641" s="44"/>
      <c r="AH641" s="42"/>
      <c r="AI641" s="42"/>
    </row>
    <row r="642" spans="1:35" ht="12.75" customHeight="1" x14ac:dyDescent="0.2">
      <c r="A642" s="42"/>
      <c r="B642" s="42"/>
      <c r="C642" s="42"/>
      <c r="D642" s="42"/>
      <c r="E642" s="42"/>
      <c r="F642" s="42"/>
      <c r="G642" s="44"/>
      <c r="H642" s="44"/>
      <c r="I642" s="41"/>
      <c r="J642" s="44"/>
      <c r="K642" s="41"/>
      <c r="L642" s="53"/>
      <c r="M642" s="41"/>
      <c r="N642" s="53"/>
      <c r="O642" s="44"/>
      <c r="P642" s="44"/>
      <c r="Q642" s="44"/>
      <c r="R642" s="44"/>
      <c r="S642" s="44"/>
      <c r="T642" s="44"/>
      <c r="U642" s="44"/>
      <c r="V642" s="44"/>
      <c r="W642" s="44"/>
      <c r="X642" s="44"/>
      <c r="Y642" s="44"/>
      <c r="Z642" s="44"/>
      <c r="AA642" s="44"/>
      <c r="AB642" s="44"/>
      <c r="AC642" s="44"/>
      <c r="AD642" s="44"/>
      <c r="AE642" s="44"/>
      <c r="AF642" s="44"/>
      <c r="AG642" s="44"/>
      <c r="AH642" s="42"/>
      <c r="AI642" s="42"/>
    </row>
    <row r="643" spans="1:35" ht="12.75" customHeight="1" x14ac:dyDescent="0.2">
      <c r="A643" s="42"/>
      <c r="B643" s="42"/>
      <c r="C643" s="42"/>
      <c r="D643" s="42"/>
      <c r="E643" s="42"/>
      <c r="F643" s="42"/>
      <c r="G643" s="44"/>
      <c r="H643" s="44"/>
      <c r="I643" s="41"/>
      <c r="J643" s="44"/>
      <c r="K643" s="41"/>
      <c r="L643" s="53"/>
      <c r="M643" s="41"/>
      <c r="N643" s="53"/>
      <c r="O643" s="44"/>
      <c r="P643" s="44"/>
      <c r="Q643" s="44"/>
      <c r="R643" s="44"/>
      <c r="S643" s="44"/>
      <c r="T643" s="44"/>
      <c r="U643" s="44"/>
      <c r="V643" s="44"/>
      <c r="W643" s="44"/>
      <c r="X643" s="44"/>
      <c r="Y643" s="44"/>
      <c r="Z643" s="44"/>
      <c r="AA643" s="44"/>
      <c r="AB643" s="44"/>
      <c r="AC643" s="44"/>
      <c r="AD643" s="44"/>
      <c r="AE643" s="44"/>
      <c r="AF643" s="44"/>
      <c r="AG643" s="44"/>
      <c r="AH643" s="42"/>
      <c r="AI643" s="42"/>
    </row>
    <row r="644" spans="1:35" ht="12.75" customHeight="1" x14ac:dyDescent="0.2">
      <c r="A644" s="42"/>
      <c r="B644" s="42"/>
      <c r="C644" s="42"/>
      <c r="D644" s="42"/>
      <c r="E644" s="42"/>
      <c r="F644" s="42"/>
      <c r="G644" s="44"/>
      <c r="H644" s="44"/>
      <c r="I644" s="41"/>
      <c r="J644" s="44"/>
      <c r="K644" s="41"/>
      <c r="L644" s="53"/>
      <c r="M644" s="41"/>
      <c r="N644" s="53"/>
      <c r="O644" s="44"/>
      <c r="P644" s="44"/>
      <c r="Q644" s="44"/>
      <c r="R644" s="44"/>
      <c r="S644" s="44"/>
      <c r="T644" s="44"/>
      <c r="U644" s="44"/>
      <c r="V644" s="44"/>
      <c r="W644" s="44"/>
      <c r="X644" s="44"/>
      <c r="Y644" s="44"/>
      <c r="Z644" s="44"/>
      <c r="AA644" s="44"/>
      <c r="AB644" s="44"/>
      <c r="AC644" s="44"/>
      <c r="AD644" s="44"/>
      <c r="AE644" s="44"/>
      <c r="AF644" s="44"/>
      <c r="AG644" s="44"/>
      <c r="AH644" s="42"/>
      <c r="AI644" s="42"/>
    </row>
    <row r="645" spans="1:35" ht="12.75" customHeight="1" x14ac:dyDescent="0.2">
      <c r="A645" s="42"/>
      <c r="B645" s="42"/>
      <c r="C645" s="42"/>
      <c r="D645" s="42"/>
      <c r="E645" s="42"/>
      <c r="F645" s="42"/>
      <c r="G645" s="44"/>
      <c r="H645" s="44"/>
      <c r="I645" s="41"/>
      <c r="J645" s="44"/>
      <c r="K645" s="41"/>
      <c r="L645" s="53"/>
      <c r="M645" s="41"/>
      <c r="N645" s="53"/>
      <c r="O645" s="44"/>
      <c r="P645" s="44"/>
      <c r="Q645" s="44"/>
      <c r="R645" s="44"/>
      <c r="S645" s="44"/>
      <c r="T645" s="44"/>
      <c r="U645" s="44"/>
      <c r="V645" s="44"/>
      <c r="W645" s="44"/>
      <c r="X645" s="44"/>
      <c r="Y645" s="44"/>
      <c r="Z645" s="44"/>
      <c r="AA645" s="44"/>
      <c r="AB645" s="44"/>
      <c r="AC645" s="44"/>
      <c r="AD645" s="44"/>
      <c r="AE645" s="44"/>
      <c r="AF645" s="44"/>
      <c r="AG645" s="44"/>
      <c r="AH645" s="42"/>
      <c r="AI645" s="42"/>
    </row>
    <row r="646" spans="1:35" ht="12.75" customHeight="1" x14ac:dyDescent="0.2">
      <c r="A646" s="42"/>
      <c r="B646" s="42"/>
      <c r="C646" s="42"/>
      <c r="D646" s="42"/>
      <c r="E646" s="42"/>
      <c r="F646" s="42"/>
      <c r="G646" s="44"/>
      <c r="H646" s="44"/>
      <c r="I646" s="41"/>
      <c r="J646" s="44"/>
      <c r="K646" s="41"/>
      <c r="L646" s="53"/>
      <c r="M646" s="41"/>
      <c r="N646" s="53"/>
      <c r="O646" s="44"/>
      <c r="P646" s="44"/>
      <c r="Q646" s="44"/>
      <c r="R646" s="44"/>
      <c r="S646" s="44"/>
      <c r="T646" s="44"/>
      <c r="U646" s="44"/>
      <c r="V646" s="44"/>
      <c r="W646" s="44"/>
      <c r="X646" s="44"/>
      <c r="Y646" s="44"/>
      <c r="Z646" s="44"/>
      <c r="AA646" s="44"/>
      <c r="AB646" s="44"/>
      <c r="AC646" s="44"/>
      <c r="AD646" s="44"/>
      <c r="AE646" s="44"/>
      <c r="AF646" s="44"/>
      <c r="AG646" s="44"/>
      <c r="AH646" s="42"/>
      <c r="AI646" s="42"/>
    </row>
    <row r="647" spans="1:35" ht="12.75" customHeight="1" x14ac:dyDescent="0.2">
      <c r="A647" s="42"/>
      <c r="B647" s="42"/>
      <c r="C647" s="42"/>
      <c r="D647" s="42"/>
      <c r="E647" s="42"/>
      <c r="F647" s="42"/>
      <c r="G647" s="44"/>
      <c r="H647" s="44"/>
      <c r="I647" s="41"/>
      <c r="J647" s="44"/>
      <c r="K647" s="41"/>
      <c r="L647" s="53"/>
      <c r="M647" s="41"/>
      <c r="N647" s="53"/>
      <c r="O647" s="44"/>
      <c r="P647" s="44"/>
      <c r="Q647" s="44"/>
      <c r="R647" s="44"/>
      <c r="S647" s="44"/>
      <c r="T647" s="44"/>
      <c r="U647" s="44"/>
      <c r="V647" s="44"/>
      <c r="W647" s="44"/>
      <c r="X647" s="44"/>
      <c r="Y647" s="44"/>
      <c r="Z647" s="44"/>
      <c r="AA647" s="44"/>
      <c r="AB647" s="44"/>
      <c r="AC647" s="44"/>
      <c r="AD647" s="44"/>
      <c r="AE647" s="44"/>
      <c r="AF647" s="44"/>
      <c r="AG647" s="44"/>
      <c r="AH647" s="42"/>
      <c r="AI647" s="42"/>
    </row>
    <row r="648" spans="1:35" ht="12.75" customHeight="1" x14ac:dyDescent="0.2">
      <c r="A648" s="42"/>
      <c r="B648" s="42"/>
      <c r="C648" s="42"/>
      <c r="D648" s="42"/>
      <c r="E648" s="42"/>
      <c r="F648" s="42"/>
      <c r="G648" s="44"/>
      <c r="H648" s="44"/>
      <c r="I648" s="41"/>
      <c r="J648" s="44"/>
      <c r="K648" s="41"/>
      <c r="L648" s="53"/>
      <c r="M648" s="41"/>
      <c r="N648" s="53"/>
      <c r="O648" s="44"/>
      <c r="P648" s="44"/>
      <c r="Q648" s="44"/>
      <c r="R648" s="44"/>
      <c r="S648" s="44"/>
      <c r="T648" s="44"/>
      <c r="U648" s="44"/>
      <c r="V648" s="44"/>
      <c r="W648" s="44"/>
      <c r="X648" s="44"/>
      <c r="Y648" s="44"/>
      <c r="Z648" s="44"/>
      <c r="AA648" s="44"/>
      <c r="AB648" s="44"/>
      <c r="AC648" s="44"/>
      <c r="AD648" s="44"/>
      <c r="AE648" s="44"/>
      <c r="AF648" s="44"/>
      <c r="AG648" s="44"/>
      <c r="AH648" s="42"/>
      <c r="AI648" s="42"/>
    </row>
    <row r="649" spans="1:35" ht="12.75" customHeight="1" x14ac:dyDescent="0.2">
      <c r="A649" s="42"/>
      <c r="B649" s="42"/>
      <c r="C649" s="42"/>
      <c r="D649" s="42"/>
      <c r="E649" s="42"/>
      <c r="F649" s="42"/>
      <c r="G649" s="44"/>
      <c r="H649" s="44"/>
      <c r="I649" s="41"/>
      <c r="J649" s="44"/>
      <c r="K649" s="41"/>
      <c r="L649" s="53"/>
      <c r="M649" s="41"/>
      <c r="N649" s="53"/>
      <c r="O649" s="44"/>
      <c r="P649" s="44"/>
      <c r="Q649" s="44"/>
      <c r="R649" s="44"/>
      <c r="S649" s="44"/>
      <c r="T649" s="44"/>
      <c r="U649" s="44"/>
      <c r="V649" s="44"/>
      <c r="W649" s="44"/>
      <c r="X649" s="44"/>
      <c r="Y649" s="44"/>
      <c r="Z649" s="44"/>
      <c r="AA649" s="44"/>
      <c r="AB649" s="44"/>
      <c r="AC649" s="44"/>
      <c r="AD649" s="44"/>
      <c r="AE649" s="44"/>
      <c r="AF649" s="44"/>
      <c r="AG649" s="44"/>
      <c r="AH649" s="42"/>
      <c r="AI649" s="42"/>
    </row>
    <row r="650" spans="1:35" ht="12.75" customHeight="1" x14ac:dyDescent="0.2">
      <c r="A650" s="42"/>
      <c r="B650" s="42"/>
      <c r="C650" s="42"/>
      <c r="D650" s="42"/>
      <c r="E650" s="42"/>
      <c r="F650" s="42"/>
      <c r="G650" s="44"/>
      <c r="H650" s="44"/>
      <c r="I650" s="41"/>
      <c r="J650" s="44"/>
      <c r="K650" s="41"/>
      <c r="L650" s="53"/>
      <c r="M650" s="41"/>
      <c r="N650" s="53"/>
      <c r="O650" s="44"/>
      <c r="P650" s="44"/>
      <c r="Q650" s="44"/>
      <c r="R650" s="44"/>
      <c r="S650" s="44"/>
      <c r="T650" s="44"/>
      <c r="U650" s="44"/>
      <c r="V650" s="44"/>
      <c r="W650" s="44"/>
      <c r="X650" s="44"/>
      <c r="Y650" s="44"/>
      <c r="Z650" s="44"/>
      <c r="AA650" s="44"/>
      <c r="AB650" s="44"/>
      <c r="AC650" s="44"/>
      <c r="AD650" s="44"/>
      <c r="AE650" s="44"/>
      <c r="AF650" s="44"/>
      <c r="AG650" s="44"/>
      <c r="AH650" s="42"/>
      <c r="AI650" s="42"/>
    </row>
    <row r="651" spans="1:35" ht="12.75" customHeight="1" x14ac:dyDescent="0.2">
      <c r="A651" s="42"/>
      <c r="B651" s="42"/>
      <c r="C651" s="42"/>
      <c r="D651" s="42"/>
      <c r="E651" s="42"/>
      <c r="F651" s="42"/>
      <c r="G651" s="44"/>
      <c r="H651" s="44"/>
      <c r="I651" s="41"/>
      <c r="J651" s="44"/>
      <c r="K651" s="41"/>
      <c r="L651" s="53"/>
      <c r="M651" s="41"/>
      <c r="N651" s="53"/>
      <c r="O651" s="44"/>
      <c r="P651" s="44"/>
      <c r="Q651" s="44"/>
      <c r="R651" s="44"/>
      <c r="S651" s="44"/>
      <c r="T651" s="44"/>
      <c r="U651" s="44"/>
      <c r="V651" s="44"/>
      <c r="W651" s="44"/>
      <c r="X651" s="44"/>
      <c r="Y651" s="44"/>
      <c r="Z651" s="44"/>
      <c r="AA651" s="44"/>
      <c r="AB651" s="44"/>
      <c r="AC651" s="44"/>
      <c r="AD651" s="44"/>
      <c r="AE651" s="44"/>
      <c r="AF651" s="44"/>
      <c r="AG651" s="44"/>
      <c r="AH651" s="42"/>
      <c r="AI651" s="42"/>
    </row>
    <row r="652" spans="1:35" ht="12.75" customHeight="1" x14ac:dyDescent="0.2">
      <c r="A652" s="42"/>
      <c r="B652" s="42"/>
      <c r="C652" s="42"/>
      <c r="D652" s="42"/>
      <c r="E652" s="42"/>
      <c r="F652" s="42"/>
      <c r="G652" s="44"/>
      <c r="H652" s="44"/>
      <c r="I652" s="41"/>
      <c r="J652" s="44"/>
      <c r="K652" s="41"/>
      <c r="L652" s="53"/>
      <c r="M652" s="41"/>
      <c r="N652" s="53"/>
      <c r="O652" s="44"/>
      <c r="P652" s="44"/>
      <c r="Q652" s="44"/>
      <c r="R652" s="44"/>
      <c r="S652" s="44"/>
      <c r="T652" s="44"/>
      <c r="U652" s="44"/>
      <c r="V652" s="44"/>
      <c r="W652" s="44"/>
      <c r="X652" s="44"/>
      <c r="Y652" s="44"/>
      <c r="Z652" s="44"/>
      <c r="AA652" s="44"/>
      <c r="AB652" s="44"/>
      <c r="AC652" s="44"/>
      <c r="AD652" s="44"/>
      <c r="AE652" s="44"/>
      <c r="AF652" s="44"/>
      <c r="AG652" s="44"/>
      <c r="AH652" s="42"/>
      <c r="AI652" s="42"/>
    </row>
    <row r="653" spans="1:35" ht="12.75" customHeight="1" x14ac:dyDescent="0.2">
      <c r="A653" s="42"/>
      <c r="B653" s="42"/>
      <c r="C653" s="42"/>
      <c r="D653" s="42"/>
      <c r="E653" s="42"/>
      <c r="F653" s="42"/>
      <c r="G653" s="44"/>
      <c r="H653" s="44"/>
      <c r="I653" s="41"/>
      <c r="J653" s="44"/>
      <c r="K653" s="41"/>
      <c r="L653" s="53"/>
      <c r="M653" s="41"/>
      <c r="N653" s="53"/>
      <c r="O653" s="44"/>
      <c r="P653" s="44"/>
      <c r="Q653" s="44"/>
      <c r="R653" s="44"/>
      <c r="S653" s="44"/>
      <c r="T653" s="44"/>
      <c r="U653" s="44"/>
      <c r="V653" s="44"/>
      <c r="W653" s="44"/>
      <c r="X653" s="44"/>
      <c r="Y653" s="44"/>
      <c r="Z653" s="44"/>
      <c r="AA653" s="44"/>
      <c r="AB653" s="44"/>
      <c r="AC653" s="44"/>
      <c r="AD653" s="44"/>
      <c r="AE653" s="44"/>
      <c r="AF653" s="44"/>
      <c r="AG653" s="44"/>
      <c r="AH653" s="42"/>
      <c r="AI653" s="42"/>
    </row>
    <row r="654" spans="1:35" ht="12.75" customHeight="1" x14ac:dyDescent="0.2">
      <c r="A654" s="42"/>
      <c r="B654" s="42"/>
      <c r="C654" s="42"/>
      <c r="D654" s="42"/>
      <c r="E654" s="42"/>
      <c r="F654" s="42"/>
      <c r="G654" s="44"/>
      <c r="H654" s="44"/>
      <c r="I654" s="41"/>
      <c r="J654" s="44"/>
      <c r="K654" s="41"/>
      <c r="L654" s="53"/>
      <c r="M654" s="41"/>
      <c r="N654" s="53"/>
      <c r="O654" s="44"/>
      <c r="P654" s="44"/>
      <c r="Q654" s="44"/>
      <c r="R654" s="44"/>
      <c r="S654" s="44"/>
      <c r="T654" s="44"/>
      <c r="U654" s="44"/>
      <c r="V654" s="44"/>
      <c r="W654" s="44"/>
      <c r="X654" s="44"/>
      <c r="Y654" s="44"/>
      <c r="Z654" s="44"/>
      <c r="AA654" s="44"/>
      <c r="AB654" s="44"/>
      <c r="AC654" s="44"/>
      <c r="AD654" s="44"/>
      <c r="AE654" s="44"/>
      <c r="AF654" s="44"/>
      <c r="AG654" s="44"/>
      <c r="AH654" s="42"/>
      <c r="AI654" s="42"/>
    </row>
    <row r="655" spans="1:35" ht="12.75" customHeight="1" x14ac:dyDescent="0.2">
      <c r="A655" s="42"/>
      <c r="B655" s="42"/>
      <c r="C655" s="42"/>
      <c r="D655" s="42"/>
      <c r="E655" s="42"/>
      <c r="F655" s="42"/>
      <c r="G655" s="44"/>
      <c r="H655" s="44"/>
      <c r="I655" s="41"/>
      <c r="J655" s="44"/>
      <c r="K655" s="41"/>
      <c r="L655" s="53"/>
      <c r="M655" s="41"/>
      <c r="N655" s="53"/>
      <c r="O655" s="44"/>
      <c r="P655" s="44"/>
      <c r="Q655" s="44"/>
      <c r="R655" s="44"/>
      <c r="S655" s="44"/>
      <c r="T655" s="44"/>
      <c r="U655" s="44"/>
      <c r="V655" s="44"/>
      <c r="W655" s="44"/>
      <c r="X655" s="44"/>
      <c r="Y655" s="44"/>
      <c r="Z655" s="44"/>
      <c r="AA655" s="44"/>
      <c r="AB655" s="44"/>
      <c r="AC655" s="44"/>
      <c r="AD655" s="44"/>
      <c r="AE655" s="44"/>
      <c r="AF655" s="44"/>
      <c r="AG655" s="44"/>
      <c r="AH655" s="42"/>
      <c r="AI655" s="42"/>
    </row>
    <row r="656" spans="1:35" ht="12.75" customHeight="1" x14ac:dyDescent="0.2">
      <c r="A656" s="42"/>
      <c r="B656" s="42"/>
      <c r="C656" s="42"/>
      <c r="D656" s="42"/>
      <c r="E656" s="42"/>
      <c r="F656" s="42"/>
      <c r="G656" s="44"/>
      <c r="H656" s="44"/>
      <c r="I656" s="41"/>
      <c r="J656" s="44"/>
      <c r="K656" s="41"/>
      <c r="L656" s="53"/>
      <c r="M656" s="41"/>
      <c r="N656" s="53"/>
      <c r="O656" s="44"/>
      <c r="P656" s="44"/>
      <c r="Q656" s="44"/>
      <c r="R656" s="44"/>
      <c r="S656" s="44"/>
      <c r="T656" s="44"/>
      <c r="U656" s="44"/>
      <c r="V656" s="44"/>
      <c r="W656" s="44"/>
      <c r="X656" s="44"/>
      <c r="Y656" s="44"/>
      <c r="Z656" s="44"/>
      <c r="AA656" s="44"/>
      <c r="AB656" s="44"/>
      <c r="AC656" s="44"/>
      <c r="AD656" s="44"/>
      <c r="AE656" s="44"/>
      <c r="AF656" s="44"/>
      <c r="AG656" s="44"/>
      <c r="AH656" s="42"/>
      <c r="AI656" s="42"/>
    </row>
    <row r="657" spans="1:35" ht="12.75" customHeight="1" x14ac:dyDescent="0.2">
      <c r="A657" s="42"/>
      <c r="B657" s="42"/>
      <c r="C657" s="42"/>
      <c r="D657" s="42"/>
      <c r="E657" s="42"/>
      <c r="F657" s="42"/>
      <c r="G657" s="44"/>
      <c r="H657" s="44"/>
      <c r="I657" s="41"/>
      <c r="J657" s="44"/>
      <c r="K657" s="41"/>
      <c r="L657" s="53"/>
      <c r="M657" s="41"/>
      <c r="N657" s="53"/>
      <c r="O657" s="44"/>
      <c r="P657" s="44"/>
      <c r="Q657" s="44"/>
      <c r="R657" s="44"/>
      <c r="S657" s="44"/>
      <c r="T657" s="44"/>
      <c r="U657" s="44"/>
      <c r="V657" s="44"/>
      <c r="W657" s="44"/>
      <c r="X657" s="44"/>
      <c r="Y657" s="44"/>
      <c r="Z657" s="44"/>
      <c r="AA657" s="44"/>
      <c r="AB657" s="44"/>
      <c r="AC657" s="44"/>
      <c r="AD657" s="44"/>
      <c r="AE657" s="44"/>
      <c r="AF657" s="44"/>
      <c r="AG657" s="44"/>
      <c r="AH657" s="42"/>
      <c r="AI657" s="42"/>
    </row>
    <row r="658" spans="1:35" ht="12.75" customHeight="1" x14ac:dyDescent="0.2">
      <c r="A658" s="42"/>
      <c r="B658" s="42"/>
      <c r="C658" s="42"/>
      <c r="D658" s="42"/>
      <c r="E658" s="42"/>
      <c r="F658" s="42"/>
      <c r="G658" s="44"/>
      <c r="H658" s="44"/>
      <c r="I658" s="41"/>
      <c r="J658" s="44"/>
      <c r="K658" s="41"/>
      <c r="L658" s="53"/>
      <c r="M658" s="41"/>
      <c r="N658" s="53"/>
      <c r="O658" s="44"/>
      <c r="P658" s="44"/>
      <c r="Q658" s="44"/>
      <c r="R658" s="44"/>
      <c r="S658" s="44"/>
      <c r="T658" s="44"/>
      <c r="U658" s="44"/>
      <c r="V658" s="44"/>
      <c r="W658" s="44"/>
      <c r="X658" s="44"/>
      <c r="Y658" s="44"/>
      <c r="Z658" s="44"/>
      <c r="AA658" s="44"/>
      <c r="AB658" s="44"/>
      <c r="AC658" s="44"/>
      <c r="AD658" s="44"/>
      <c r="AE658" s="44"/>
      <c r="AF658" s="44"/>
      <c r="AG658" s="44"/>
      <c r="AH658" s="42"/>
      <c r="AI658" s="42"/>
    </row>
    <row r="659" spans="1:35" ht="12.75" customHeight="1" x14ac:dyDescent="0.2">
      <c r="A659" s="42"/>
      <c r="B659" s="42"/>
      <c r="C659" s="42"/>
      <c r="D659" s="42"/>
      <c r="E659" s="42"/>
      <c r="F659" s="42"/>
      <c r="G659" s="44"/>
      <c r="H659" s="44"/>
      <c r="I659" s="41"/>
      <c r="J659" s="44"/>
      <c r="K659" s="41"/>
      <c r="L659" s="53"/>
      <c r="M659" s="41"/>
      <c r="N659" s="53"/>
      <c r="O659" s="44"/>
      <c r="P659" s="44"/>
      <c r="Q659" s="44"/>
      <c r="R659" s="44"/>
      <c r="S659" s="44"/>
      <c r="T659" s="44"/>
      <c r="U659" s="44"/>
      <c r="V659" s="44"/>
      <c r="W659" s="44"/>
      <c r="X659" s="44"/>
      <c r="Y659" s="44"/>
      <c r="Z659" s="44"/>
      <c r="AA659" s="44"/>
      <c r="AB659" s="44"/>
      <c r="AC659" s="44"/>
      <c r="AD659" s="44"/>
      <c r="AE659" s="44"/>
      <c r="AF659" s="44"/>
      <c r="AG659" s="44"/>
      <c r="AH659" s="42"/>
      <c r="AI659" s="42"/>
    </row>
    <row r="660" spans="1:35" ht="12.75" customHeight="1" x14ac:dyDescent="0.2">
      <c r="A660" s="42"/>
      <c r="B660" s="42"/>
      <c r="C660" s="42"/>
      <c r="D660" s="42"/>
      <c r="E660" s="42"/>
      <c r="F660" s="42"/>
      <c r="G660" s="44"/>
      <c r="H660" s="44"/>
      <c r="I660" s="41"/>
      <c r="J660" s="44"/>
      <c r="K660" s="41"/>
      <c r="L660" s="53"/>
      <c r="M660" s="41"/>
      <c r="N660" s="53"/>
      <c r="O660" s="44"/>
      <c r="P660" s="44"/>
      <c r="Q660" s="44"/>
      <c r="R660" s="44"/>
      <c r="S660" s="44"/>
      <c r="T660" s="44"/>
      <c r="U660" s="44"/>
      <c r="V660" s="44"/>
      <c r="W660" s="44"/>
      <c r="X660" s="44"/>
      <c r="Y660" s="44"/>
      <c r="Z660" s="44"/>
      <c r="AA660" s="44"/>
      <c r="AB660" s="44"/>
      <c r="AC660" s="44"/>
      <c r="AD660" s="44"/>
      <c r="AE660" s="44"/>
      <c r="AF660" s="44"/>
      <c r="AG660" s="44"/>
      <c r="AH660" s="42"/>
      <c r="AI660" s="42"/>
    </row>
    <row r="661" spans="1:35" ht="12.75" customHeight="1" x14ac:dyDescent="0.2">
      <c r="A661" s="42"/>
      <c r="B661" s="42"/>
      <c r="C661" s="42"/>
      <c r="D661" s="42"/>
      <c r="E661" s="42"/>
      <c r="F661" s="42"/>
      <c r="G661" s="44"/>
      <c r="H661" s="44"/>
      <c r="I661" s="41"/>
      <c r="J661" s="44"/>
      <c r="K661" s="41"/>
      <c r="L661" s="53"/>
      <c r="M661" s="41"/>
      <c r="N661" s="53"/>
      <c r="O661" s="44"/>
      <c r="P661" s="44"/>
      <c r="Q661" s="44"/>
      <c r="R661" s="44"/>
      <c r="S661" s="44"/>
      <c r="T661" s="44"/>
      <c r="U661" s="44"/>
      <c r="V661" s="44"/>
      <c r="W661" s="44"/>
      <c r="X661" s="44"/>
      <c r="Y661" s="44"/>
      <c r="Z661" s="44"/>
      <c r="AA661" s="44"/>
      <c r="AB661" s="44"/>
      <c r="AC661" s="44"/>
      <c r="AD661" s="44"/>
      <c r="AE661" s="44"/>
      <c r="AF661" s="44"/>
      <c r="AG661" s="44"/>
      <c r="AH661" s="42"/>
      <c r="AI661" s="42"/>
    </row>
    <row r="662" spans="1:35" ht="12.75" customHeight="1" x14ac:dyDescent="0.2">
      <c r="A662" s="42"/>
      <c r="B662" s="42"/>
      <c r="C662" s="42"/>
      <c r="D662" s="42"/>
      <c r="E662" s="42"/>
      <c r="F662" s="42"/>
      <c r="G662" s="44"/>
      <c r="H662" s="44"/>
      <c r="I662" s="41"/>
      <c r="J662" s="44"/>
      <c r="K662" s="41"/>
      <c r="L662" s="53"/>
      <c r="M662" s="41"/>
      <c r="N662" s="53"/>
      <c r="O662" s="44"/>
      <c r="P662" s="44"/>
      <c r="Q662" s="44"/>
      <c r="R662" s="44"/>
      <c r="S662" s="44"/>
      <c r="T662" s="44"/>
      <c r="U662" s="44"/>
      <c r="V662" s="44"/>
      <c r="W662" s="44"/>
      <c r="X662" s="44"/>
      <c r="Y662" s="44"/>
      <c r="Z662" s="44"/>
      <c r="AA662" s="44"/>
      <c r="AB662" s="44"/>
      <c r="AC662" s="44"/>
      <c r="AD662" s="44"/>
      <c r="AE662" s="44"/>
      <c r="AF662" s="44"/>
      <c r="AG662" s="44"/>
      <c r="AH662" s="42"/>
      <c r="AI662" s="42"/>
    </row>
    <row r="663" spans="1:35" ht="12.75" customHeight="1" x14ac:dyDescent="0.2">
      <c r="A663" s="42"/>
      <c r="B663" s="42"/>
      <c r="C663" s="42"/>
      <c r="D663" s="42"/>
      <c r="E663" s="42"/>
      <c r="F663" s="42"/>
      <c r="G663" s="44"/>
      <c r="H663" s="44"/>
      <c r="I663" s="41"/>
      <c r="J663" s="44"/>
      <c r="K663" s="41"/>
      <c r="L663" s="53"/>
      <c r="M663" s="41"/>
      <c r="N663" s="53"/>
      <c r="O663" s="44"/>
      <c r="P663" s="44"/>
      <c r="Q663" s="44"/>
      <c r="R663" s="44"/>
      <c r="S663" s="44"/>
      <c r="T663" s="44"/>
      <c r="U663" s="44"/>
      <c r="V663" s="44"/>
      <c r="W663" s="44"/>
      <c r="X663" s="44"/>
      <c r="Y663" s="44"/>
      <c r="Z663" s="44"/>
      <c r="AA663" s="44"/>
      <c r="AB663" s="44"/>
      <c r="AC663" s="44"/>
      <c r="AD663" s="44"/>
      <c r="AE663" s="44"/>
      <c r="AF663" s="44"/>
      <c r="AG663" s="44"/>
      <c r="AH663" s="42"/>
      <c r="AI663" s="42"/>
    </row>
    <row r="664" spans="1:35" ht="12.75" customHeight="1" x14ac:dyDescent="0.2">
      <c r="A664" s="42"/>
      <c r="B664" s="42"/>
      <c r="C664" s="42"/>
      <c r="D664" s="42"/>
      <c r="E664" s="42"/>
      <c r="F664" s="42"/>
      <c r="G664" s="44"/>
      <c r="H664" s="44"/>
      <c r="I664" s="41"/>
      <c r="J664" s="44"/>
      <c r="K664" s="41"/>
      <c r="L664" s="53"/>
      <c r="M664" s="41"/>
      <c r="N664" s="53"/>
      <c r="O664" s="44"/>
      <c r="P664" s="44"/>
      <c r="Q664" s="44"/>
      <c r="R664" s="44"/>
      <c r="S664" s="44"/>
      <c r="T664" s="44"/>
      <c r="U664" s="44"/>
      <c r="V664" s="44"/>
      <c r="W664" s="44"/>
      <c r="X664" s="44"/>
      <c r="Y664" s="44"/>
      <c r="Z664" s="44"/>
      <c r="AA664" s="44"/>
      <c r="AB664" s="44"/>
      <c r="AC664" s="44"/>
      <c r="AD664" s="44"/>
      <c r="AE664" s="44"/>
      <c r="AF664" s="44"/>
      <c r="AG664" s="44"/>
      <c r="AH664" s="42"/>
      <c r="AI664" s="42"/>
    </row>
    <row r="665" spans="1:35" ht="12.75" customHeight="1" x14ac:dyDescent="0.2">
      <c r="A665" s="42"/>
      <c r="B665" s="42"/>
      <c r="C665" s="42"/>
      <c r="D665" s="42"/>
      <c r="E665" s="42"/>
      <c r="F665" s="42"/>
      <c r="G665" s="44"/>
      <c r="H665" s="44"/>
      <c r="I665" s="41"/>
      <c r="J665" s="44"/>
      <c r="K665" s="41"/>
      <c r="L665" s="53"/>
      <c r="M665" s="41"/>
      <c r="N665" s="53"/>
      <c r="O665" s="44"/>
      <c r="P665" s="44"/>
      <c r="Q665" s="44"/>
      <c r="R665" s="44"/>
      <c r="S665" s="44"/>
      <c r="T665" s="44"/>
      <c r="U665" s="44"/>
      <c r="V665" s="44"/>
      <c r="W665" s="44"/>
      <c r="X665" s="44"/>
      <c r="Y665" s="44"/>
      <c r="Z665" s="44"/>
      <c r="AA665" s="44"/>
      <c r="AB665" s="44"/>
      <c r="AC665" s="44"/>
      <c r="AD665" s="44"/>
      <c r="AE665" s="44"/>
      <c r="AF665" s="44"/>
      <c r="AG665" s="44"/>
      <c r="AH665" s="42"/>
      <c r="AI665" s="42"/>
    </row>
    <row r="666" spans="1:35" ht="12.75" customHeight="1" x14ac:dyDescent="0.2">
      <c r="A666" s="42"/>
      <c r="B666" s="42"/>
      <c r="C666" s="42"/>
      <c r="D666" s="42"/>
      <c r="E666" s="42"/>
      <c r="F666" s="42"/>
      <c r="G666" s="44"/>
      <c r="H666" s="44"/>
      <c r="I666" s="41"/>
      <c r="J666" s="44"/>
      <c r="K666" s="41"/>
      <c r="L666" s="53"/>
      <c r="M666" s="41"/>
      <c r="N666" s="53"/>
      <c r="O666" s="44"/>
      <c r="P666" s="44"/>
      <c r="Q666" s="44"/>
      <c r="R666" s="44"/>
      <c r="S666" s="44"/>
      <c r="T666" s="44"/>
      <c r="U666" s="44"/>
      <c r="V666" s="44"/>
      <c r="W666" s="44"/>
      <c r="X666" s="44"/>
      <c r="Y666" s="44"/>
      <c r="Z666" s="44"/>
      <c r="AA666" s="44"/>
      <c r="AB666" s="44"/>
      <c r="AC666" s="44"/>
      <c r="AD666" s="44"/>
      <c r="AE666" s="44"/>
      <c r="AF666" s="44"/>
      <c r="AG666" s="44"/>
      <c r="AH666" s="42"/>
      <c r="AI666" s="42"/>
    </row>
    <row r="667" spans="1:35" ht="12.75" customHeight="1" x14ac:dyDescent="0.2">
      <c r="A667" s="42"/>
      <c r="B667" s="42"/>
      <c r="C667" s="42"/>
      <c r="D667" s="42"/>
      <c r="E667" s="42"/>
      <c r="F667" s="42"/>
      <c r="G667" s="44"/>
      <c r="H667" s="44"/>
      <c r="I667" s="41"/>
      <c r="J667" s="44"/>
      <c r="K667" s="41"/>
      <c r="L667" s="53"/>
      <c r="M667" s="41"/>
      <c r="N667" s="53"/>
      <c r="O667" s="44"/>
      <c r="P667" s="44"/>
      <c r="Q667" s="44"/>
      <c r="R667" s="44"/>
      <c r="S667" s="44"/>
      <c r="T667" s="44"/>
      <c r="U667" s="44"/>
      <c r="V667" s="44"/>
      <c r="W667" s="44"/>
      <c r="X667" s="44"/>
      <c r="Y667" s="44"/>
      <c r="Z667" s="44"/>
      <c r="AA667" s="44"/>
      <c r="AB667" s="44"/>
      <c r="AC667" s="44"/>
      <c r="AD667" s="44"/>
      <c r="AE667" s="44"/>
      <c r="AF667" s="44"/>
      <c r="AG667" s="44"/>
      <c r="AH667" s="42"/>
      <c r="AI667" s="42"/>
    </row>
    <row r="668" spans="1:35" ht="12.75" customHeight="1" x14ac:dyDescent="0.2">
      <c r="A668" s="42"/>
      <c r="B668" s="42"/>
      <c r="C668" s="42"/>
      <c r="D668" s="42"/>
      <c r="E668" s="42"/>
      <c r="F668" s="42"/>
      <c r="G668" s="44"/>
      <c r="H668" s="44"/>
      <c r="I668" s="41"/>
      <c r="J668" s="44"/>
      <c r="K668" s="41"/>
      <c r="L668" s="53"/>
      <c r="M668" s="41"/>
      <c r="N668" s="53"/>
      <c r="O668" s="44"/>
      <c r="P668" s="44"/>
      <c r="Q668" s="44"/>
      <c r="R668" s="44"/>
      <c r="S668" s="44"/>
      <c r="T668" s="44"/>
      <c r="U668" s="44"/>
      <c r="V668" s="44"/>
      <c r="W668" s="44"/>
      <c r="X668" s="44"/>
      <c r="Y668" s="44"/>
      <c r="Z668" s="44"/>
      <c r="AA668" s="44"/>
      <c r="AB668" s="44"/>
      <c r="AC668" s="44"/>
      <c r="AD668" s="44"/>
      <c r="AE668" s="44"/>
      <c r="AF668" s="44"/>
      <c r="AG668" s="44"/>
      <c r="AH668" s="42"/>
      <c r="AI668" s="42"/>
    </row>
    <row r="669" spans="1:35" ht="12.75" customHeight="1" x14ac:dyDescent="0.2">
      <c r="A669" s="42"/>
      <c r="B669" s="42"/>
      <c r="C669" s="42"/>
      <c r="D669" s="42"/>
      <c r="E669" s="42"/>
      <c r="F669" s="42"/>
      <c r="G669" s="44"/>
      <c r="H669" s="44"/>
      <c r="I669" s="41"/>
      <c r="J669" s="44"/>
      <c r="K669" s="41"/>
      <c r="L669" s="53"/>
      <c r="M669" s="41"/>
      <c r="N669" s="53"/>
      <c r="O669" s="44"/>
      <c r="P669" s="44"/>
      <c r="Q669" s="44"/>
      <c r="R669" s="44"/>
      <c r="S669" s="44"/>
      <c r="T669" s="44"/>
      <c r="U669" s="44"/>
      <c r="V669" s="44"/>
      <c r="W669" s="44"/>
      <c r="X669" s="44"/>
      <c r="Y669" s="44"/>
      <c r="Z669" s="44"/>
      <c r="AA669" s="44"/>
      <c r="AB669" s="44"/>
      <c r="AC669" s="44"/>
      <c r="AD669" s="44"/>
      <c r="AE669" s="44"/>
      <c r="AF669" s="44"/>
      <c r="AG669" s="44"/>
      <c r="AH669" s="42"/>
      <c r="AI669" s="42"/>
    </row>
    <row r="670" spans="1:35" ht="12.75" customHeight="1" x14ac:dyDescent="0.2">
      <c r="A670" s="42"/>
      <c r="B670" s="42"/>
      <c r="C670" s="42"/>
      <c r="D670" s="42"/>
      <c r="E670" s="42"/>
      <c r="F670" s="42"/>
      <c r="G670" s="44"/>
      <c r="H670" s="44"/>
      <c r="I670" s="41"/>
      <c r="J670" s="44"/>
      <c r="K670" s="41"/>
      <c r="L670" s="53"/>
      <c r="M670" s="41"/>
      <c r="N670" s="53"/>
      <c r="O670" s="44"/>
      <c r="P670" s="44"/>
      <c r="Q670" s="44"/>
      <c r="R670" s="44"/>
      <c r="S670" s="44"/>
      <c r="T670" s="44"/>
      <c r="U670" s="44"/>
      <c r="V670" s="44"/>
      <c r="W670" s="44"/>
      <c r="X670" s="44"/>
      <c r="Y670" s="44"/>
      <c r="Z670" s="44"/>
      <c r="AA670" s="44"/>
      <c r="AB670" s="44"/>
      <c r="AC670" s="44"/>
      <c r="AD670" s="44"/>
      <c r="AE670" s="44"/>
      <c r="AF670" s="44"/>
      <c r="AG670" s="44"/>
      <c r="AH670" s="42"/>
      <c r="AI670" s="42"/>
    </row>
    <row r="671" spans="1:35" ht="12.75" customHeight="1" x14ac:dyDescent="0.2">
      <c r="A671" s="42"/>
      <c r="B671" s="42"/>
      <c r="C671" s="42"/>
      <c r="D671" s="42"/>
      <c r="E671" s="42"/>
      <c r="F671" s="42"/>
      <c r="G671" s="44"/>
      <c r="H671" s="44"/>
      <c r="I671" s="41"/>
      <c r="J671" s="44"/>
      <c r="K671" s="41"/>
      <c r="L671" s="53"/>
      <c r="M671" s="41"/>
      <c r="N671" s="53"/>
      <c r="O671" s="44"/>
      <c r="P671" s="44"/>
      <c r="Q671" s="44"/>
      <c r="R671" s="44"/>
      <c r="S671" s="44"/>
      <c r="T671" s="44"/>
      <c r="U671" s="44"/>
      <c r="V671" s="44"/>
      <c r="W671" s="44"/>
      <c r="X671" s="44"/>
      <c r="Y671" s="44"/>
      <c r="Z671" s="44"/>
      <c r="AA671" s="44"/>
      <c r="AB671" s="44"/>
      <c r="AC671" s="44"/>
      <c r="AD671" s="44"/>
      <c r="AE671" s="44"/>
      <c r="AF671" s="44"/>
      <c r="AG671" s="44"/>
      <c r="AH671" s="42"/>
      <c r="AI671" s="42"/>
    </row>
    <row r="672" spans="1:35" ht="12.75" customHeight="1" x14ac:dyDescent="0.2">
      <c r="A672" s="42"/>
      <c r="B672" s="42"/>
      <c r="C672" s="42"/>
      <c r="D672" s="42"/>
      <c r="E672" s="42"/>
      <c r="F672" s="42"/>
      <c r="G672" s="44"/>
      <c r="H672" s="44"/>
      <c r="I672" s="41"/>
      <c r="J672" s="44"/>
      <c r="K672" s="41"/>
      <c r="L672" s="53"/>
      <c r="M672" s="41"/>
      <c r="N672" s="53"/>
      <c r="O672" s="44"/>
      <c r="P672" s="44"/>
      <c r="Q672" s="44"/>
      <c r="R672" s="44"/>
      <c r="S672" s="44"/>
      <c r="T672" s="44"/>
      <c r="U672" s="44"/>
      <c r="V672" s="44"/>
      <c r="W672" s="44"/>
      <c r="X672" s="44"/>
      <c r="Y672" s="44"/>
      <c r="Z672" s="44"/>
      <c r="AA672" s="44"/>
      <c r="AB672" s="44"/>
      <c r="AC672" s="44"/>
      <c r="AD672" s="44"/>
      <c r="AE672" s="44"/>
      <c r="AF672" s="44"/>
      <c r="AG672" s="44"/>
      <c r="AH672" s="42"/>
      <c r="AI672" s="42"/>
    </row>
    <row r="673" spans="1:35" ht="12.75" customHeight="1" x14ac:dyDescent="0.2">
      <c r="A673" s="42"/>
      <c r="B673" s="42"/>
      <c r="C673" s="42"/>
      <c r="D673" s="42"/>
      <c r="E673" s="42"/>
      <c r="F673" s="42"/>
      <c r="G673" s="44"/>
      <c r="H673" s="44"/>
      <c r="I673" s="41"/>
      <c r="J673" s="44"/>
      <c r="K673" s="41"/>
      <c r="L673" s="53"/>
      <c r="M673" s="41"/>
      <c r="N673" s="53"/>
      <c r="O673" s="44"/>
      <c r="P673" s="44"/>
      <c r="Q673" s="44"/>
      <c r="R673" s="44"/>
      <c r="S673" s="44"/>
      <c r="T673" s="44"/>
      <c r="U673" s="44"/>
      <c r="V673" s="44"/>
      <c r="W673" s="44"/>
      <c r="X673" s="44"/>
      <c r="Y673" s="44"/>
      <c r="Z673" s="44"/>
      <c r="AA673" s="44"/>
      <c r="AB673" s="44"/>
      <c r="AC673" s="44"/>
      <c r="AD673" s="44"/>
      <c r="AE673" s="44"/>
      <c r="AF673" s="44"/>
      <c r="AG673" s="44"/>
      <c r="AH673" s="42"/>
      <c r="AI673" s="42"/>
    </row>
    <row r="674" spans="1:35" ht="12.75" customHeight="1" x14ac:dyDescent="0.2">
      <c r="A674" s="42"/>
      <c r="B674" s="42"/>
      <c r="C674" s="42"/>
      <c r="D674" s="42"/>
      <c r="E674" s="42"/>
      <c r="F674" s="42"/>
      <c r="G674" s="44"/>
      <c r="H674" s="44"/>
      <c r="I674" s="41"/>
      <c r="J674" s="44"/>
      <c r="K674" s="41"/>
      <c r="L674" s="53"/>
      <c r="M674" s="41"/>
      <c r="N674" s="53"/>
      <c r="O674" s="44"/>
      <c r="P674" s="44"/>
      <c r="Q674" s="44"/>
      <c r="R674" s="44"/>
      <c r="S674" s="44"/>
      <c r="T674" s="44"/>
      <c r="U674" s="44"/>
      <c r="V674" s="44"/>
      <c r="W674" s="44"/>
      <c r="X674" s="44"/>
      <c r="Y674" s="44"/>
      <c r="Z674" s="44"/>
      <c r="AA674" s="44"/>
      <c r="AB674" s="44"/>
      <c r="AC674" s="44"/>
      <c r="AD674" s="44"/>
      <c r="AE674" s="44"/>
      <c r="AF674" s="44"/>
      <c r="AG674" s="44"/>
      <c r="AH674" s="42"/>
      <c r="AI674" s="42"/>
    </row>
    <row r="675" spans="1:35" ht="12.75" customHeight="1" x14ac:dyDescent="0.2">
      <c r="A675" s="42"/>
      <c r="B675" s="42"/>
      <c r="C675" s="42"/>
      <c r="D675" s="42"/>
      <c r="E675" s="42"/>
      <c r="F675" s="42"/>
      <c r="G675" s="44"/>
      <c r="H675" s="44"/>
      <c r="I675" s="41"/>
      <c r="J675" s="44"/>
      <c r="K675" s="41"/>
      <c r="L675" s="53"/>
      <c r="M675" s="41"/>
      <c r="N675" s="53"/>
      <c r="O675" s="44"/>
      <c r="P675" s="44"/>
      <c r="Q675" s="44"/>
      <c r="R675" s="44"/>
      <c r="S675" s="44"/>
      <c r="T675" s="44"/>
      <c r="U675" s="44"/>
      <c r="V675" s="44"/>
      <c r="W675" s="44"/>
      <c r="X675" s="44"/>
      <c r="Y675" s="44"/>
      <c r="Z675" s="44"/>
      <c r="AA675" s="44"/>
      <c r="AB675" s="44"/>
      <c r="AC675" s="44"/>
      <c r="AD675" s="44"/>
      <c r="AE675" s="44"/>
      <c r="AF675" s="44"/>
      <c r="AG675" s="44"/>
      <c r="AH675" s="42"/>
      <c r="AI675" s="42"/>
    </row>
    <row r="676" spans="1:35" ht="12.75" customHeight="1" x14ac:dyDescent="0.2">
      <c r="A676" s="42"/>
      <c r="B676" s="42"/>
      <c r="C676" s="42"/>
      <c r="D676" s="42"/>
      <c r="E676" s="42"/>
      <c r="F676" s="42"/>
      <c r="G676" s="44"/>
      <c r="H676" s="44"/>
      <c r="I676" s="41"/>
      <c r="J676" s="44"/>
      <c r="K676" s="41"/>
      <c r="L676" s="53"/>
      <c r="M676" s="41"/>
      <c r="N676" s="53"/>
      <c r="O676" s="44"/>
      <c r="P676" s="44"/>
      <c r="Q676" s="44"/>
      <c r="R676" s="44"/>
      <c r="S676" s="44"/>
      <c r="T676" s="44"/>
      <c r="U676" s="44"/>
      <c r="V676" s="44"/>
      <c r="W676" s="44"/>
      <c r="X676" s="44"/>
      <c r="Y676" s="44"/>
      <c r="Z676" s="44"/>
      <c r="AA676" s="44"/>
      <c r="AB676" s="44"/>
      <c r="AC676" s="44"/>
      <c r="AD676" s="44"/>
      <c r="AE676" s="44"/>
      <c r="AF676" s="44"/>
      <c r="AG676" s="44"/>
      <c r="AH676" s="42"/>
      <c r="AI676" s="42"/>
    </row>
    <row r="677" spans="1:35" ht="12.75" customHeight="1" x14ac:dyDescent="0.2">
      <c r="A677" s="42"/>
      <c r="B677" s="42"/>
      <c r="C677" s="42"/>
      <c r="D677" s="42"/>
      <c r="E677" s="42"/>
      <c r="F677" s="42"/>
      <c r="G677" s="44"/>
      <c r="H677" s="44"/>
      <c r="I677" s="41"/>
      <c r="J677" s="44"/>
      <c r="K677" s="41"/>
      <c r="L677" s="53"/>
      <c r="M677" s="41"/>
      <c r="N677" s="53"/>
      <c r="O677" s="44"/>
      <c r="P677" s="44"/>
      <c r="Q677" s="44"/>
      <c r="R677" s="44"/>
      <c r="S677" s="44"/>
      <c r="T677" s="44"/>
      <c r="U677" s="44"/>
      <c r="V677" s="44"/>
      <c r="W677" s="44"/>
      <c r="X677" s="44"/>
      <c r="Y677" s="44"/>
      <c r="Z677" s="44"/>
      <c r="AA677" s="44"/>
      <c r="AB677" s="44"/>
      <c r="AC677" s="44"/>
      <c r="AD677" s="44"/>
      <c r="AE677" s="44"/>
      <c r="AF677" s="44"/>
      <c r="AG677" s="44"/>
      <c r="AH677" s="42"/>
      <c r="AI677" s="42"/>
    </row>
    <row r="678" spans="1:35" ht="12.75" customHeight="1" x14ac:dyDescent="0.2">
      <c r="A678" s="42"/>
      <c r="B678" s="42"/>
      <c r="C678" s="42"/>
      <c r="D678" s="42"/>
      <c r="E678" s="42"/>
      <c r="F678" s="42"/>
      <c r="G678" s="44"/>
      <c r="H678" s="44"/>
      <c r="I678" s="41"/>
      <c r="J678" s="44"/>
      <c r="K678" s="41"/>
      <c r="L678" s="53"/>
      <c r="M678" s="41"/>
      <c r="N678" s="53"/>
      <c r="O678" s="44"/>
      <c r="P678" s="44"/>
      <c r="Q678" s="44"/>
      <c r="R678" s="44"/>
      <c r="S678" s="44"/>
      <c r="T678" s="44"/>
      <c r="U678" s="44"/>
      <c r="V678" s="44"/>
      <c r="W678" s="44"/>
      <c r="X678" s="44"/>
      <c r="Y678" s="44"/>
      <c r="Z678" s="44"/>
      <c r="AA678" s="44"/>
      <c r="AB678" s="44"/>
      <c r="AC678" s="44"/>
      <c r="AD678" s="44"/>
      <c r="AE678" s="44"/>
      <c r="AF678" s="44"/>
      <c r="AG678" s="44"/>
      <c r="AH678" s="42"/>
      <c r="AI678" s="42"/>
    </row>
    <row r="679" spans="1:35" ht="12.75" customHeight="1" x14ac:dyDescent="0.2">
      <c r="A679" s="42"/>
      <c r="B679" s="42"/>
      <c r="C679" s="42"/>
      <c r="D679" s="42"/>
      <c r="E679" s="42"/>
      <c r="F679" s="42"/>
      <c r="G679" s="44"/>
      <c r="H679" s="44"/>
      <c r="I679" s="41"/>
      <c r="J679" s="44"/>
      <c r="K679" s="41"/>
      <c r="L679" s="53"/>
      <c r="M679" s="41"/>
      <c r="N679" s="53"/>
      <c r="O679" s="44"/>
      <c r="P679" s="44"/>
      <c r="Q679" s="44"/>
      <c r="R679" s="44"/>
      <c r="S679" s="44"/>
      <c r="T679" s="44"/>
      <c r="U679" s="44"/>
      <c r="V679" s="44"/>
      <c r="W679" s="44"/>
      <c r="X679" s="44"/>
      <c r="Y679" s="44"/>
      <c r="Z679" s="44"/>
      <c r="AA679" s="44"/>
      <c r="AB679" s="44"/>
      <c r="AC679" s="44"/>
      <c r="AD679" s="44"/>
      <c r="AE679" s="44"/>
      <c r="AF679" s="44"/>
      <c r="AG679" s="44"/>
      <c r="AH679" s="42"/>
      <c r="AI679" s="42"/>
    </row>
    <row r="680" spans="1:35" ht="12.75" customHeight="1" x14ac:dyDescent="0.2">
      <c r="A680" s="42"/>
      <c r="B680" s="42"/>
      <c r="C680" s="42"/>
      <c r="D680" s="42"/>
      <c r="E680" s="42"/>
      <c r="F680" s="42"/>
      <c r="G680" s="44"/>
      <c r="H680" s="44"/>
      <c r="I680" s="41"/>
      <c r="J680" s="44"/>
      <c r="K680" s="41"/>
      <c r="L680" s="53"/>
      <c r="M680" s="41"/>
      <c r="N680" s="53"/>
      <c r="O680" s="44"/>
      <c r="P680" s="44"/>
      <c r="Q680" s="44"/>
      <c r="R680" s="44"/>
      <c r="S680" s="44"/>
      <c r="T680" s="44"/>
      <c r="U680" s="44"/>
      <c r="V680" s="44"/>
      <c r="W680" s="44"/>
      <c r="X680" s="44"/>
      <c r="Y680" s="44"/>
      <c r="Z680" s="44"/>
      <c r="AA680" s="44"/>
      <c r="AB680" s="44"/>
      <c r="AC680" s="44"/>
      <c r="AD680" s="44"/>
      <c r="AE680" s="44"/>
      <c r="AF680" s="44"/>
      <c r="AG680" s="44"/>
      <c r="AH680" s="42"/>
      <c r="AI680" s="42"/>
    </row>
    <row r="681" spans="1:35" ht="12.75" customHeight="1" x14ac:dyDescent="0.2">
      <c r="A681" s="42"/>
      <c r="B681" s="42"/>
      <c r="C681" s="42"/>
      <c r="D681" s="42"/>
      <c r="E681" s="42"/>
      <c r="F681" s="42"/>
      <c r="G681" s="44"/>
      <c r="H681" s="44"/>
      <c r="I681" s="41"/>
      <c r="J681" s="44"/>
      <c r="K681" s="41"/>
      <c r="L681" s="53"/>
      <c r="M681" s="41"/>
      <c r="N681" s="53"/>
      <c r="O681" s="44"/>
      <c r="P681" s="44"/>
      <c r="Q681" s="44"/>
      <c r="R681" s="44"/>
      <c r="S681" s="44"/>
      <c r="T681" s="44"/>
      <c r="U681" s="44"/>
      <c r="V681" s="44"/>
      <c r="W681" s="44"/>
      <c r="X681" s="44"/>
      <c r="Y681" s="44"/>
      <c r="Z681" s="44"/>
      <c r="AA681" s="44"/>
      <c r="AB681" s="44"/>
      <c r="AC681" s="44"/>
      <c r="AD681" s="44"/>
      <c r="AE681" s="44"/>
      <c r="AF681" s="44"/>
      <c r="AG681" s="44"/>
      <c r="AH681" s="42"/>
      <c r="AI681" s="42"/>
    </row>
    <row r="682" spans="1:35" ht="12.75" customHeight="1" x14ac:dyDescent="0.2">
      <c r="A682" s="42"/>
      <c r="B682" s="42"/>
      <c r="C682" s="42"/>
      <c r="D682" s="42"/>
      <c r="E682" s="42"/>
      <c r="F682" s="42"/>
      <c r="G682" s="44"/>
      <c r="H682" s="44"/>
      <c r="I682" s="41"/>
      <c r="J682" s="44"/>
      <c r="K682" s="41"/>
      <c r="L682" s="53"/>
      <c r="M682" s="41"/>
      <c r="N682" s="53"/>
      <c r="O682" s="44"/>
      <c r="P682" s="44"/>
      <c r="Q682" s="44"/>
      <c r="R682" s="44"/>
      <c r="S682" s="44"/>
      <c r="T682" s="44"/>
      <c r="U682" s="44"/>
      <c r="V682" s="44"/>
      <c r="W682" s="44"/>
      <c r="X682" s="44"/>
      <c r="Y682" s="44"/>
      <c r="Z682" s="44"/>
      <c r="AA682" s="44"/>
      <c r="AB682" s="44"/>
      <c r="AC682" s="44"/>
      <c r="AD682" s="44"/>
      <c r="AE682" s="44"/>
      <c r="AF682" s="44"/>
      <c r="AG682" s="44"/>
      <c r="AH682" s="42"/>
      <c r="AI682" s="42"/>
    </row>
    <row r="683" spans="1:35" ht="12.75" customHeight="1" x14ac:dyDescent="0.2">
      <c r="A683" s="42"/>
      <c r="B683" s="42"/>
      <c r="C683" s="42"/>
      <c r="D683" s="42"/>
      <c r="E683" s="42"/>
      <c r="F683" s="42"/>
      <c r="G683" s="44"/>
      <c r="H683" s="44"/>
      <c r="I683" s="41"/>
      <c r="J683" s="44"/>
      <c r="K683" s="41"/>
      <c r="L683" s="53"/>
      <c r="M683" s="41"/>
      <c r="N683" s="53"/>
      <c r="O683" s="44"/>
      <c r="P683" s="44"/>
      <c r="Q683" s="44"/>
      <c r="R683" s="44"/>
      <c r="S683" s="44"/>
      <c r="T683" s="44"/>
      <c r="U683" s="44"/>
      <c r="V683" s="44"/>
      <c r="W683" s="44"/>
      <c r="X683" s="44"/>
      <c r="Y683" s="44"/>
      <c r="Z683" s="44"/>
      <c r="AA683" s="44"/>
      <c r="AB683" s="44"/>
      <c r="AC683" s="44"/>
      <c r="AD683" s="44"/>
      <c r="AE683" s="44"/>
      <c r="AF683" s="44"/>
      <c r="AG683" s="44"/>
      <c r="AH683" s="42"/>
      <c r="AI683" s="42"/>
    </row>
    <row r="684" spans="1:35" ht="12.75" customHeight="1" x14ac:dyDescent="0.2">
      <c r="A684" s="42"/>
      <c r="B684" s="42"/>
      <c r="C684" s="42"/>
      <c r="D684" s="42"/>
      <c r="E684" s="42"/>
      <c r="F684" s="42"/>
      <c r="G684" s="44"/>
      <c r="H684" s="44"/>
      <c r="I684" s="41"/>
      <c r="J684" s="44"/>
      <c r="K684" s="41"/>
      <c r="L684" s="53"/>
      <c r="M684" s="41"/>
      <c r="N684" s="53"/>
      <c r="O684" s="44"/>
      <c r="P684" s="44"/>
      <c r="Q684" s="44"/>
      <c r="R684" s="44"/>
      <c r="S684" s="44"/>
      <c r="T684" s="44"/>
      <c r="U684" s="44"/>
      <c r="V684" s="44"/>
      <c r="W684" s="44"/>
      <c r="X684" s="44"/>
      <c r="Y684" s="44"/>
      <c r="Z684" s="44"/>
      <c r="AA684" s="44"/>
      <c r="AB684" s="44"/>
      <c r="AC684" s="44"/>
      <c r="AD684" s="44"/>
      <c r="AE684" s="44"/>
      <c r="AF684" s="44"/>
      <c r="AG684" s="44"/>
      <c r="AH684" s="42"/>
      <c r="AI684" s="42"/>
    </row>
    <row r="685" spans="1:35" ht="12.75" customHeight="1" x14ac:dyDescent="0.2">
      <c r="A685" s="42"/>
      <c r="B685" s="42"/>
      <c r="C685" s="42"/>
      <c r="D685" s="42"/>
      <c r="E685" s="42"/>
      <c r="F685" s="42"/>
      <c r="G685" s="44"/>
      <c r="H685" s="44"/>
      <c r="I685" s="41"/>
      <c r="J685" s="44"/>
      <c r="K685" s="41"/>
      <c r="L685" s="53"/>
      <c r="M685" s="41"/>
      <c r="N685" s="53"/>
      <c r="O685" s="44"/>
      <c r="P685" s="44"/>
      <c r="Q685" s="44"/>
      <c r="R685" s="44"/>
      <c r="S685" s="44"/>
      <c r="T685" s="44"/>
      <c r="U685" s="44"/>
      <c r="V685" s="44"/>
      <c r="W685" s="44"/>
      <c r="X685" s="44"/>
      <c r="Y685" s="44"/>
      <c r="Z685" s="44"/>
      <c r="AA685" s="44"/>
      <c r="AB685" s="44"/>
      <c r="AC685" s="44"/>
      <c r="AD685" s="44"/>
      <c r="AE685" s="44"/>
      <c r="AF685" s="44"/>
      <c r="AG685" s="44"/>
      <c r="AH685" s="42"/>
      <c r="AI685" s="42"/>
    </row>
    <row r="686" spans="1:35" ht="12.75" customHeight="1" x14ac:dyDescent="0.2">
      <c r="A686" s="42"/>
      <c r="B686" s="42"/>
      <c r="C686" s="42"/>
      <c r="D686" s="42"/>
      <c r="E686" s="42"/>
      <c r="F686" s="42"/>
      <c r="G686" s="44"/>
      <c r="H686" s="44"/>
      <c r="I686" s="41"/>
      <c r="J686" s="44"/>
      <c r="K686" s="41"/>
      <c r="L686" s="53"/>
      <c r="M686" s="41"/>
      <c r="N686" s="53"/>
      <c r="O686" s="44"/>
      <c r="P686" s="44"/>
      <c r="Q686" s="44"/>
      <c r="R686" s="44"/>
      <c r="S686" s="44"/>
      <c r="T686" s="44"/>
      <c r="U686" s="44"/>
      <c r="V686" s="44"/>
      <c r="W686" s="44"/>
      <c r="X686" s="44"/>
      <c r="Y686" s="44"/>
      <c r="Z686" s="44"/>
      <c r="AA686" s="44"/>
      <c r="AB686" s="44"/>
      <c r="AC686" s="44"/>
      <c r="AD686" s="44"/>
      <c r="AE686" s="44"/>
      <c r="AF686" s="44"/>
      <c r="AG686" s="44"/>
      <c r="AH686" s="42"/>
      <c r="AI686" s="42"/>
    </row>
    <row r="687" spans="1:35" ht="12.75" customHeight="1" x14ac:dyDescent="0.2">
      <c r="A687" s="42"/>
      <c r="B687" s="42"/>
      <c r="C687" s="42"/>
      <c r="D687" s="42"/>
      <c r="E687" s="42"/>
      <c r="F687" s="42"/>
      <c r="G687" s="44"/>
      <c r="H687" s="44"/>
      <c r="I687" s="41"/>
      <c r="J687" s="44"/>
      <c r="K687" s="41"/>
      <c r="L687" s="53"/>
      <c r="M687" s="41"/>
      <c r="N687" s="53"/>
      <c r="O687" s="44"/>
      <c r="P687" s="44"/>
      <c r="Q687" s="44"/>
      <c r="R687" s="44"/>
      <c r="S687" s="44"/>
      <c r="T687" s="44"/>
      <c r="U687" s="44"/>
      <c r="V687" s="44"/>
      <c r="W687" s="44"/>
      <c r="X687" s="44"/>
      <c r="Y687" s="44"/>
      <c r="Z687" s="44"/>
      <c r="AA687" s="44"/>
      <c r="AB687" s="44"/>
      <c r="AC687" s="44"/>
      <c r="AD687" s="44"/>
      <c r="AE687" s="44"/>
      <c r="AF687" s="44"/>
      <c r="AG687" s="44"/>
      <c r="AH687" s="42"/>
      <c r="AI687" s="42"/>
    </row>
    <row r="688" spans="1:35" ht="12.75" customHeight="1" x14ac:dyDescent="0.2">
      <c r="A688" s="42"/>
      <c r="B688" s="42"/>
      <c r="C688" s="42"/>
      <c r="D688" s="42"/>
      <c r="E688" s="42"/>
      <c r="F688" s="42"/>
      <c r="G688" s="44"/>
      <c r="H688" s="44"/>
      <c r="I688" s="41"/>
      <c r="J688" s="44"/>
      <c r="K688" s="41"/>
      <c r="L688" s="53"/>
      <c r="M688" s="41"/>
      <c r="N688" s="53"/>
      <c r="O688" s="44"/>
      <c r="P688" s="44"/>
      <c r="Q688" s="44"/>
      <c r="R688" s="44"/>
      <c r="S688" s="44"/>
      <c r="T688" s="44"/>
      <c r="U688" s="44"/>
      <c r="V688" s="44"/>
      <c r="W688" s="44"/>
      <c r="X688" s="44"/>
      <c r="Y688" s="44"/>
      <c r="Z688" s="44"/>
      <c r="AA688" s="44"/>
      <c r="AB688" s="44"/>
      <c r="AC688" s="44"/>
      <c r="AD688" s="44"/>
      <c r="AE688" s="44"/>
      <c r="AF688" s="44"/>
      <c r="AG688" s="44"/>
      <c r="AH688" s="42"/>
      <c r="AI688" s="42"/>
    </row>
    <row r="689" spans="1:35" ht="12.75" customHeight="1" x14ac:dyDescent="0.2">
      <c r="A689" s="42"/>
      <c r="B689" s="42"/>
      <c r="C689" s="42"/>
      <c r="D689" s="42"/>
      <c r="E689" s="42"/>
      <c r="F689" s="42"/>
      <c r="G689" s="44"/>
      <c r="H689" s="44"/>
      <c r="I689" s="41"/>
      <c r="J689" s="44"/>
      <c r="K689" s="41"/>
      <c r="L689" s="53"/>
      <c r="M689" s="41"/>
      <c r="N689" s="53"/>
      <c r="O689" s="44"/>
      <c r="P689" s="44"/>
      <c r="Q689" s="44"/>
      <c r="R689" s="44"/>
      <c r="S689" s="44"/>
      <c r="T689" s="44"/>
      <c r="U689" s="44"/>
      <c r="V689" s="44"/>
      <c r="W689" s="44"/>
      <c r="X689" s="44"/>
      <c r="Y689" s="44"/>
      <c r="Z689" s="44"/>
      <c r="AA689" s="44"/>
      <c r="AB689" s="44"/>
      <c r="AC689" s="44"/>
      <c r="AD689" s="44"/>
      <c r="AE689" s="44"/>
      <c r="AF689" s="44"/>
      <c r="AG689" s="44"/>
      <c r="AH689" s="42"/>
      <c r="AI689" s="42"/>
    </row>
    <row r="690" spans="1:35" ht="12.75" customHeight="1" x14ac:dyDescent="0.2">
      <c r="A690" s="42"/>
      <c r="B690" s="42"/>
      <c r="C690" s="42"/>
      <c r="D690" s="42"/>
      <c r="E690" s="42"/>
      <c r="F690" s="42"/>
      <c r="G690" s="44"/>
      <c r="H690" s="44"/>
      <c r="I690" s="41"/>
      <c r="J690" s="44"/>
      <c r="K690" s="41"/>
      <c r="L690" s="53"/>
      <c r="M690" s="41"/>
      <c r="N690" s="53"/>
      <c r="O690" s="44"/>
      <c r="P690" s="44"/>
      <c r="Q690" s="44"/>
      <c r="R690" s="44"/>
      <c r="S690" s="44"/>
      <c r="T690" s="44"/>
      <c r="U690" s="44"/>
      <c r="V690" s="44"/>
      <c r="W690" s="44"/>
      <c r="X690" s="44"/>
      <c r="Y690" s="44"/>
      <c r="Z690" s="44"/>
      <c r="AA690" s="44"/>
      <c r="AB690" s="44"/>
      <c r="AC690" s="44"/>
      <c r="AD690" s="44"/>
      <c r="AE690" s="44"/>
      <c r="AF690" s="44"/>
      <c r="AG690" s="44"/>
      <c r="AH690" s="42"/>
      <c r="AI690" s="42"/>
    </row>
    <row r="691" spans="1:35" ht="12.75" customHeight="1" x14ac:dyDescent="0.2">
      <c r="A691" s="42"/>
      <c r="B691" s="42"/>
      <c r="C691" s="42"/>
      <c r="D691" s="42"/>
      <c r="E691" s="42"/>
      <c r="F691" s="42"/>
      <c r="G691" s="44"/>
      <c r="H691" s="44"/>
      <c r="I691" s="41"/>
      <c r="J691" s="44"/>
      <c r="K691" s="41"/>
      <c r="L691" s="53"/>
      <c r="M691" s="41"/>
      <c r="N691" s="53"/>
      <c r="O691" s="44"/>
      <c r="P691" s="44"/>
      <c r="Q691" s="44"/>
      <c r="R691" s="44"/>
      <c r="S691" s="44"/>
      <c r="T691" s="44"/>
      <c r="U691" s="44"/>
      <c r="V691" s="44"/>
      <c r="W691" s="44"/>
      <c r="X691" s="44"/>
      <c r="Y691" s="44"/>
      <c r="Z691" s="44"/>
      <c r="AA691" s="44"/>
      <c r="AB691" s="44"/>
      <c r="AC691" s="44"/>
      <c r="AD691" s="44"/>
      <c r="AE691" s="44"/>
      <c r="AF691" s="44"/>
      <c r="AG691" s="44"/>
      <c r="AH691" s="42"/>
      <c r="AI691" s="42"/>
    </row>
    <row r="692" spans="1:35" ht="12.75" customHeight="1" x14ac:dyDescent="0.2">
      <c r="A692" s="42"/>
      <c r="B692" s="42"/>
      <c r="C692" s="42"/>
      <c r="D692" s="42"/>
      <c r="E692" s="42"/>
      <c r="F692" s="42"/>
      <c r="G692" s="44"/>
      <c r="H692" s="44"/>
      <c r="I692" s="41"/>
      <c r="J692" s="44"/>
      <c r="K692" s="41"/>
      <c r="L692" s="53"/>
      <c r="M692" s="41"/>
      <c r="N692" s="53"/>
      <c r="O692" s="44"/>
      <c r="P692" s="44"/>
      <c r="Q692" s="44"/>
      <c r="R692" s="44"/>
      <c r="S692" s="44"/>
      <c r="T692" s="44"/>
      <c r="U692" s="44"/>
      <c r="V692" s="44"/>
      <c r="W692" s="44"/>
      <c r="X692" s="44"/>
      <c r="Y692" s="44"/>
      <c r="Z692" s="44"/>
      <c r="AA692" s="44"/>
      <c r="AB692" s="44"/>
      <c r="AC692" s="44"/>
      <c r="AD692" s="44"/>
      <c r="AE692" s="44"/>
      <c r="AF692" s="44"/>
      <c r="AG692" s="44"/>
      <c r="AH692" s="42"/>
      <c r="AI692" s="42"/>
    </row>
    <row r="693" spans="1:35" ht="12.75" customHeight="1" x14ac:dyDescent="0.2">
      <c r="A693" s="42"/>
      <c r="B693" s="42"/>
      <c r="C693" s="42"/>
      <c r="D693" s="42"/>
      <c r="E693" s="42"/>
      <c r="F693" s="42"/>
      <c r="G693" s="44"/>
      <c r="H693" s="44"/>
      <c r="I693" s="41"/>
      <c r="J693" s="44"/>
      <c r="K693" s="41"/>
      <c r="L693" s="53"/>
      <c r="M693" s="41"/>
      <c r="N693" s="53"/>
      <c r="O693" s="44"/>
      <c r="P693" s="44"/>
      <c r="Q693" s="44"/>
      <c r="R693" s="44"/>
      <c r="S693" s="44"/>
      <c r="T693" s="44"/>
      <c r="U693" s="44"/>
      <c r="V693" s="44"/>
      <c r="W693" s="44"/>
      <c r="X693" s="44"/>
      <c r="Y693" s="44"/>
      <c r="Z693" s="44"/>
      <c r="AA693" s="44"/>
      <c r="AB693" s="44"/>
      <c r="AC693" s="44"/>
      <c r="AD693" s="44"/>
      <c r="AE693" s="44"/>
      <c r="AF693" s="44"/>
      <c r="AG693" s="44"/>
      <c r="AH693" s="42"/>
      <c r="AI693" s="42"/>
    </row>
    <row r="694" spans="1:35" ht="12.75" customHeight="1" x14ac:dyDescent="0.2">
      <c r="A694" s="42"/>
      <c r="B694" s="42"/>
      <c r="C694" s="42"/>
      <c r="D694" s="42"/>
      <c r="E694" s="42"/>
      <c r="F694" s="42"/>
      <c r="G694" s="44"/>
      <c r="H694" s="44"/>
      <c r="I694" s="41"/>
      <c r="J694" s="44"/>
      <c r="K694" s="41"/>
      <c r="L694" s="53"/>
      <c r="M694" s="41"/>
      <c r="N694" s="53"/>
      <c r="O694" s="44"/>
      <c r="P694" s="44"/>
      <c r="Q694" s="44"/>
      <c r="R694" s="44"/>
      <c r="S694" s="44"/>
      <c r="T694" s="44"/>
      <c r="U694" s="44"/>
      <c r="V694" s="44"/>
      <c r="W694" s="44"/>
      <c r="X694" s="44"/>
      <c r="Y694" s="44"/>
      <c r="Z694" s="44"/>
      <c r="AA694" s="44"/>
      <c r="AB694" s="44"/>
      <c r="AC694" s="44"/>
      <c r="AD694" s="44"/>
      <c r="AE694" s="44"/>
      <c r="AF694" s="44"/>
      <c r="AG694" s="44"/>
      <c r="AH694" s="42"/>
      <c r="AI694" s="42"/>
    </row>
    <row r="695" spans="1:35" ht="12.75" customHeight="1" x14ac:dyDescent="0.2">
      <c r="A695" s="42"/>
      <c r="B695" s="42"/>
      <c r="C695" s="42"/>
      <c r="D695" s="42"/>
      <c r="E695" s="42"/>
      <c r="F695" s="42"/>
      <c r="G695" s="44"/>
      <c r="H695" s="44"/>
      <c r="I695" s="41"/>
      <c r="J695" s="44"/>
      <c r="K695" s="41"/>
      <c r="L695" s="53"/>
      <c r="M695" s="41"/>
      <c r="N695" s="53"/>
      <c r="O695" s="44"/>
      <c r="P695" s="44"/>
      <c r="Q695" s="44"/>
      <c r="R695" s="44"/>
      <c r="S695" s="44"/>
      <c r="T695" s="44"/>
      <c r="U695" s="44"/>
      <c r="V695" s="44"/>
      <c r="W695" s="44"/>
      <c r="X695" s="44"/>
      <c r="Y695" s="44"/>
      <c r="Z695" s="44"/>
      <c r="AA695" s="44"/>
      <c r="AB695" s="44"/>
      <c r="AC695" s="44"/>
      <c r="AD695" s="44"/>
      <c r="AE695" s="44"/>
      <c r="AF695" s="44"/>
      <c r="AG695" s="44"/>
      <c r="AH695" s="42"/>
      <c r="AI695" s="42"/>
    </row>
    <row r="696" spans="1:35" ht="12.75" customHeight="1" x14ac:dyDescent="0.2">
      <c r="A696" s="42"/>
      <c r="B696" s="42"/>
      <c r="C696" s="42"/>
      <c r="D696" s="42"/>
      <c r="E696" s="42"/>
      <c r="F696" s="42"/>
      <c r="G696" s="44"/>
      <c r="H696" s="44"/>
      <c r="I696" s="41"/>
      <c r="J696" s="44"/>
      <c r="K696" s="41"/>
      <c r="L696" s="53"/>
      <c r="M696" s="41"/>
      <c r="N696" s="53"/>
      <c r="O696" s="44"/>
      <c r="P696" s="44"/>
      <c r="Q696" s="44"/>
      <c r="R696" s="44"/>
      <c r="S696" s="44"/>
      <c r="T696" s="44"/>
      <c r="U696" s="44"/>
      <c r="V696" s="44"/>
      <c r="W696" s="44"/>
      <c r="X696" s="44"/>
      <c r="Y696" s="44"/>
      <c r="Z696" s="44"/>
      <c r="AA696" s="44"/>
      <c r="AB696" s="44"/>
      <c r="AC696" s="44"/>
      <c r="AD696" s="44"/>
      <c r="AE696" s="44"/>
      <c r="AF696" s="44"/>
      <c r="AG696" s="44"/>
      <c r="AH696" s="42"/>
      <c r="AI696" s="42"/>
    </row>
    <row r="697" spans="1:35" ht="12.75" customHeight="1" x14ac:dyDescent="0.2">
      <c r="A697" s="42"/>
      <c r="B697" s="42"/>
      <c r="C697" s="42"/>
      <c r="D697" s="42"/>
      <c r="E697" s="42"/>
      <c r="F697" s="42"/>
      <c r="G697" s="44"/>
      <c r="H697" s="44"/>
      <c r="I697" s="41"/>
      <c r="J697" s="44"/>
      <c r="K697" s="41"/>
      <c r="L697" s="53"/>
      <c r="M697" s="41"/>
      <c r="N697" s="53"/>
      <c r="O697" s="44"/>
      <c r="P697" s="44"/>
      <c r="Q697" s="44"/>
      <c r="R697" s="44"/>
      <c r="S697" s="44"/>
      <c r="T697" s="44"/>
      <c r="U697" s="44"/>
      <c r="V697" s="44"/>
      <c r="W697" s="44"/>
      <c r="X697" s="44"/>
      <c r="Y697" s="44"/>
      <c r="Z697" s="44"/>
      <c r="AA697" s="44"/>
      <c r="AB697" s="44"/>
      <c r="AC697" s="44"/>
      <c r="AD697" s="44"/>
      <c r="AE697" s="44"/>
      <c r="AF697" s="44"/>
      <c r="AG697" s="44"/>
      <c r="AH697" s="42"/>
      <c r="AI697" s="42"/>
    </row>
    <row r="698" spans="1:35" ht="12.75" customHeight="1" x14ac:dyDescent="0.2">
      <c r="A698" s="42"/>
      <c r="B698" s="42"/>
      <c r="C698" s="42"/>
      <c r="D698" s="42"/>
      <c r="E698" s="42"/>
      <c r="F698" s="42"/>
      <c r="G698" s="44"/>
      <c r="H698" s="44"/>
      <c r="I698" s="41"/>
      <c r="J698" s="44"/>
      <c r="K698" s="41"/>
      <c r="L698" s="53"/>
      <c r="M698" s="41"/>
      <c r="N698" s="53"/>
      <c r="O698" s="44"/>
      <c r="P698" s="44"/>
      <c r="Q698" s="44"/>
      <c r="R698" s="44"/>
      <c r="S698" s="44"/>
      <c r="T698" s="44"/>
      <c r="U698" s="44"/>
      <c r="V698" s="44"/>
      <c r="W698" s="44"/>
      <c r="X698" s="44"/>
      <c r="Y698" s="44"/>
      <c r="Z698" s="44"/>
      <c r="AA698" s="44"/>
      <c r="AB698" s="44"/>
      <c r="AC698" s="44"/>
      <c r="AD698" s="44"/>
      <c r="AE698" s="44"/>
      <c r="AF698" s="44"/>
      <c r="AG698" s="44"/>
      <c r="AH698" s="42"/>
      <c r="AI698" s="42"/>
    </row>
    <row r="699" spans="1:35" ht="12.75" customHeight="1" x14ac:dyDescent="0.2">
      <c r="A699" s="42"/>
      <c r="B699" s="42"/>
      <c r="C699" s="42"/>
      <c r="D699" s="42"/>
      <c r="E699" s="42"/>
      <c r="F699" s="42"/>
      <c r="G699" s="44"/>
      <c r="H699" s="44"/>
      <c r="I699" s="41"/>
      <c r="J699" s="44"/>
      <c r="K699" s="41"/>
      <c r="L699" s="53"/>
      <c r="M699" s="41"/>
      <c r="N699" s="53"/>
      <c r="O699" s="44"/>
      <c r="P699" s="44"/>
      <c r="Q699" s="44"/>
      <c r="R699" s="44"/>
      <c r="S699" s="44"/>
      <c r="T699" s="44"/>
      <c r="U699" s="44"/>
      <c r="V699" s="44"/>
      <c r="W699" s="44"/>
      <c r="X699" s="44"/>
      <c r="Y699" s="44"/>
      <c r="Z699" s="44"/>
      <c r="AA699" s="44"/>
      <c r="AB699" s="44"/>
      <c r="AC699" s="44"/>
      <c r="AD699" s="44"/>
      <c r="AE699" s="44"/>
      <c r="AF699" s="44"/>
      <c r="AG699" s="44"/>
      <c r="AH699" s="42"/>
      <c r="AI699" s="42"/>
    </row>
    <row r="700" spans="1:35" ht="12.75" customHeight="1" x14ac:dyDescent="0.2">
      <c r="A700" s="42"/>
      <c r="B700" s="42"/>
      <c r="C700" s="42"/>
      <c r="D700" s="42"/>
      <c r="E700" s="42"/>
      <c r="F700" s="42"/>
      <c r="G700" s="44"/>
      <c r="H700" s="44"/>
      <c r="I700" s="41"/>
      <c r="J700" s="44"/>
      <c r="K700" s="41"/>
      <c r="L700" s="53"/>
      <c r="M700" s="41"/>
      <c r="N700" s="53"/>
      <c r="O700" s="44"/>
      <c r="P700" s="44"/>
      <c r="Q700" s="44"/>
      <c r="R700" s="44"/>
      <c r="S700" s="44"/>
      <c r="T700" s="44"/>
      <c r="U700" s="44"/>
      <c r="V700" s="44"/>
      <c r="W700" s="44"/>
      <c r="X700" s="44"/>
      <c r="Y700" s="44"/>
      <c r="Z700" s="44"/>
      <c r="AA700" s="44"/>
      <c r="AB700" s="44"/>
      <c r="AC700" s="44"/>
      <c r="AD700" s="44"/>
      <c r="AE700" s="44"/>
      <c r="AF700" s="44"/>
      <c r="AG700" s="44"/>
      <c r="AH700" s="42"/>
      <c r="AI700" s="42"/>
    </row>
    <row r="701" spans="1:35" ht="12.75" customHeight="1" x14ac:dyDescent="0.2">
      <c r="A701" s="42"/>
      <c r="B701" s="42"/>
      <c r="C701" s="42"/>
      <c r="D701" s="42"/>
      <c r="E701" s="42"/>
      <c r="F701" s="42"/>
      <c r="G701" s="44"/>
      <c r="H701" s="44"/>
      <c r="I701" s="41"/>
      <c r="J701" s="44"/>
      <c r="K701" s="41"/>
      <c r="L701" s="53"/>
      <c r="M701" s="41"/>
      <c r="N701" s="53"/>
      <c r="O701" s="44"/>
      <c r="P701" s="44"/>
      <c r="Q701" s="44"/>
      <c r="R701" s="44"/>
      <c r="S701" s="44"/>
      <c r="T701" s="44"/>
      <c r="U701" s="44"/>
      <c r="V701" s="44"/>
      <c r="W701" s="44"/>
      <c r="X701" s="44"/>
      <c r="Y701" s="44"/>
      <c r="Z701" s="44"/>
      <c r="AA701" s="44"/>
      <c r="AB701" s="44"/>
      <c r="AC701" s="44"/>
      <c r="AD701" s="44"/>
      <c r="AE701" s="44"/>
      <c r="AF701" s="44"/>
      <c r="AG701" s="44"/>
      <c r="AH701" s="42"/>
      <c r="AI701" s="42"/>
    </row>
    <row r="702" spans="1:35" ht="12.75" customHeight="1" x14ac:dyDescent="0.2">
      <c r="A702" s="42"/>
      <c r="B702" s="42"/>
      <c r="C702" s="42"/>
      <c r="D702" s="42"/>
      <c r="E702" s="42"/>
      <c r="F702" s="42"/>
      <c r="G702" s="44"/>
      <c r="H702" s="44"/>
      <c r="I702" s="41"/>
      <c r="J702" s="44"/>
      <c r="K702" s="41"/>
      <c r="L702" s="53"/>
      <c r="M702" s="41"/>
      <c r="N702" s="53"/>
      <c r="O702" s="44"/>
      <c r="P702" s="44"/>
      <c r="Q702" s="44"/>
      <c r="R702" s="44"/>
      <c r="S702" s="44"/>
      <c r="T702" s="44"/>
      <c r="U702" s="44"/>
      <c r="V702" s="44"/>
      <c r="W702" s="44"/>
      <c r="X702" s="44"/>
      <c r="Y702" s="44"/>
      <c r="Z702" s="44"/>
      <c r="AA702" s="44"/>
      <c r="AB702" s="44"/>
      <c r="AC702" s="44"/>
      <c r="AD702" s="44"/>
      <c r="AE702" s="44"/>
      <c r="AF702" s="44"/>
      <c r="AG702" s="44"/>
      <c r="AH702" s="42"/>
      <c r="AI702" s="42"/>
    </row>
    <row r="703" spans="1:35" ht="12.75" customHeight="1" x14ac:dyDescent="0.2">
      <c r="A703" s="42"/>
      <c r="B703" s="42"/>
      <c r="C703" s="42"/>
      <c r="D703" s="42"/>
      <c r="E703" s="42"/>
      <c r="F703" s="42"/>
      <c r="G703" s="44"/>
      <c r="H703" s="44"/>
      <c r="I703" s="41"/>
      <c r="J703" s="44"/>
      <c r="K703" s="41"/>
      <c r="L703" s="53"/>
      <c r="M703" s="41"/>
      <c r="N703" s="53"/>
      <c r="O703" s="44"/>
      <c r="P703" s="44"/>
      <c r="Q703" s="44"/>
      <c r="R703" s="44"/>
      <c r="S703" s="44"/>
      <c r="T703" s="44"/>
      <c r="U703" s="44"/>
      <c r="V703" s="44"/>
      <c r="W703" s="44"/>
      <c r="X703" s="44"/>
      <c r="Y703" s="44"/>
      <c r="Z703" s="44"/>
      <c r="AA703" s="44"/>
      <c r="AB703" s="44"/>
      <c r="AC703" s="44"/>
      <c r="AD703" s="44"/>
      <c r="AE703" s="44"/>
      <c r="AF703" s="44"/>
      <c r="AG703" s="44"/>
      <c r="AH703" s="42"/>
      <c r="AI703" s="42"/>
    </row>
    <row r="704" spans="1:35" ht="12.75" customHeight="1" x14ac:dyDescent="0.2">
      <c r="A704" s="42"/>
      <c r="B704" s="42"/>
      <c r="C704" s="42"/>
      <c r="D704" s="42"/>
      <c r="E704" s="42"/>
      <c r="F704" s="42"/>
      <c r="G704" s="44"/>
      <c r="H704" s="44"/>
      <c r="I704" s="41"/>
      <c r="J704" s="44"/>
      <c r="K704" s="41"/>
      <c r="L704" s="53"/>
      <c r="M704" s="41"/>
      <c r="N704" s="53"/>
      <c r="O704" s="44"/>
      <c r="P704" s="44"/>
      <c r="Q704" s="44"/>
      <c r="R704" s="44"/>
      <c r="S704" s="44"/>
      <c r="T704" s="44"/>
      <c r="U704" s="44"/>
      <c r="V704" s="44"/>
      <c r="W704" s="44"/>
      <c r="X704" s="44"/>
      <c r="Y704" s="44"/>
      <c r="Z704" s="44"/>
      <c r="AA704" s="44"/>
      <c r="AB704" s="44"/>
      <c r="AC704" s="44"/>
      <c r="AD704" s="44"/>
      <c r="AE704" s="44"/>
      <c r="AF704" s="44"/>
      <c r="AG704" s="44"/>
      <c r="AH704" s="42"/>
      <c r="AI704" s="42"/>
    </row>
    <row r="705" spans="1:35" ht="12.75" customHeight="1" x14ac:dyDescent="0.2">
      <c r="A705" s="42"/>
      <c r="B705" s="42"/>
      <c r="C705" s="42"/>
      <c r="D705" s="42"/>
      <c r="E705" s="42"/>
      <c r="F705" s="42"/>
      <c r="G705" s="44"/>
      <c r="H705" s="44"/>
      <c r="I705" s="41"/>
      <c r="J705" s="44"/>
      <c r="K705" s="41"/>
      <c r="L705" s="53"/>
      <c r="M705" s="41"/>
      <c r="N705" s="53"/>
      <c r="O705" s="44"/>
      <c r="P705" s="44"/>
      <c r="Q705" s="44"/>
      <c r="R705" s="44"/>
      <c r="S705" s="44"/>
      <c r="T705" s="44"/>
      <c r="U705" s="44"/>
      <c r="V705" s="44"/>
      <c r="W705" s="44"/>
      <c r="X705" s="44"/>
      <c r="Y705" s="44"/>
      <c r="Z705" s="44"/>
      <c r="AA705" s="44"/>
      <c r="AB705" s="44"/>
      <c r="AC705" s="44"/>
      <c r="AD705" s="44"/>
      <c r="AE705" s="44"/>
      <c r="AF705" s="44"/>
      <c r="AG705" s="44"/>
      <c r="AH705" s="42"/>
      <c r="AI705" s="42"/>
    </row>
    <row r="706" spans="1:35" ht="12.75" customHeight="1" x14ac:dyDescent="0.2">
      <c r="A706" s="42"/>
      <c r="B706" s="42"/>
      <c r="C706" s="42"/>
      <c r="D706" s="42"/>
      <c r="E706" s="42"/>
      <c r="F706" s="42"/>
      <c r="G706" s="44"/>
      <c r="H706" s="44"/>
      <c r="I706" s="41"/>
      <c r="J706" s="44"/>
      <c r="K706" s="41"/>
      <c r="L706" s="53"/>
      <c r="M706" s="41"/>
      <c r="N706" s="53"/>
      <c r="O706" s="44"/>
      <c r="P706" s="44"/>
      <c r="Q706" s="44"/>
      <c r="R706" s="44"/>
      <c r="S706" s="44"/>
      <c r="T706" s="44"/>
      <c r="U706" s="44"/>
      <c r="V706" s="44"/>
      <c r="W706" s="44"/>
      <c r="X706" s="44"/>
      <c r="Y706" s="44"/>
      <c r="Z706" s="44"/>
      <c r="AA706" s="44"/>
      <c r="AB706" s="44"/>
      <c r="AC706" s="44"/>
      <c r="AD706" s="44"/>
      <c r="AE706" s="44"/>
      <c r="AF706" s="44"/>
      <c r="AG706" s="44"/>
      <c r="AH706" s="42"/>
      <c r="AI706" s="42"/>
    </row>
    <row r="707" spans="1:35" ht="12.75" customHeight="1" x14ac:dyDescent="0.2">
      <c r="A707" s="42"/>
      <c r="B707" s="42"/>
      <c r="C707" s="42"/>
      <c r="D707" s="42"/>
      <c r="E707" s="42"/>
      <c r="F707" s="42"/>
      <c r="G707" s="44"/>
      <c r="H707" s="44"/>
      <c r="I707" s="41"/>
      <c r="J707" s="44"/>
      <c r="K707" s="41"/>
      <c r="L707" s="53"/>
      <c r="M707" s="41"/>
      <c r="N707" s="53"/>
      <c r="O707" s="44"/>
      <c r="P707" s="44"/>
      <c r="Q707" s="44"/>
      <c r="R707" s="44"/>
      <c r="S707" s="44"/>
      <c r="T707" s="44"/>
      <c r="U707" s="44"/>
      <c r="V707" s="44"/>
      <c r="W707" s="44"/>
      <c r="X707" s="44"/>
      <c r="Y707" s="44"/>
      <c r="Z707" s="44"/>
      <c r="AA707" s="44"/>
      <c r="AB707" s="44"/>
      <c r="AC707" s="44"/>
      <c r="AD707" s="44"/>
      <c r="AE707" s="44"/>
      <c r="AF707" s="44"/>
      <c r="AG707" s="44"/>
      <c r="AH707" s="42"/>
      <c r="AI707" s="42"/>
    </row>
    <row r="708" spans="1:35" ht="12.75" customHeight="1" x14ac:dyDescent="0.2">
      <c r="A708" s="42"/>
      <c r="B708" s="42"/>
      <c r="C708" s="42"/>
      <c r="D708" s="42"/>
      <c r="E708" s="42"/>
      <c r="F708" s="42"/>
      <c r="G708" s="44"/>
      <c r="H708" s="44"/>
      <c r="I708" s="41"/>
      <c r="J708" s="44"/>
      <c r="K708" s="41"/>
      <c r="L708" s="53"/>
      <c r="M708" s="41"/>
      <c r="N708" s="53"/>
      <c r="O708" s="44"/>
      <c r="P708" s="44"/>
      <c r="Q708" s="44"/>
      <c r="R708" s="44"/>
      <c r="S708" s="44"/>
      <c r="T708" s="44"/>
      <c r="U708" s="44"/>
      <c r="V708" s="44"/>
      <c r="W708" s="44"/>
      <c r="X708" s="44"/>
      <c r="Y708" s="44"/>
      <c r="Z708" s="44"/>
      <c r="AA708" s="44"/>
      <c r="AB708" s="44"/>
      <c r="AC708" s="44"/>
      <c r="AD708" s="44"/>
      <c r="AE708" s="44"/>
      <c r="AF708" s="44"/>
      <c r="AG708" s="44"/>
      <c r="AH708" s="42"/>
      <c r="AI708" s="42"/>
    </row>
    <row r="709" spans="1:35" ht="12.75" customHeight="1" x14ac:dyDescent="0.2">
      <c r="A709" s="42"/>
      <c r="B709" s="42"/>
      <c r="C709" s="42"/>
      <c r="D709" s="42"/>
      <c r="E709" s="42"/>
      <c r="F709" s="42"/>
      <c r="G709" s="44"/>
      <c r="H709" s="44"/>
      <c r="I709" s="41"/>
      <c r="J709" s="44"/>
      <c r="K709" s="41"/>
      <c r="L709" s="53"/>
      <c r="M709" s="41"/>
      <c r="N709" s="53"/>
      <c r="O709" s="44"/>
      <c r="P709" s="44"/>
      <c r="Q709" s="44"/>
      <c r="R709" s="44"/>
      <c r="S709" s="44"/>
      <c r="T709" s="44"/>
      <c r="U709" s="44"/>
      <c r="V709" s="44"/>
      <c r="W709" s="44"/>
      <c r="X709" s="44"/>
      <c r="Y709" s="44"/>
      <c r="Z709" s="44"/>
      <c r="AA709" s="44"/>
      <c r="AB709" s="44"/>
      <c r="AC709" s="44"/>
      <c r="AD709" s="44"/>
      <c r="AE709" s="44"/>
      <c r="AF709" s="44"/>
      <c r="AG709" s="44"/>
      <c r="AH709" s="42"/>
      <c r="AI709" s="42"/>
    </row>
    <row r="710" spans="1:35" ht="12.75" customHeight="1" x14ac:dyDescent="0.2">
      <c r="A710" s="42"/>
      <c r="B710" s="42"/>
      <c r="C710" s="42"/>
      <c r="D710" s="42"/>
      <c r="E710" s="42"/>
      <c r="F710" s="42"/>
      <c r="G710" s="44"/>
      <c r="H710" s="44"/>
      <c r="I710" s="41"/>
      <c r="J710" s="44"/>
      <c r="K710" s="41"/>
      <c r="L710" s="53"/>
      <c r="M710" s="41"/>
      <c r="N710" s="53"/>
      <c r="O710" s="44"/>
      <c r="P710" s="44"/>
      <c r="Q710" s="44"/>
      <c r="R710" s="44"/>
      <c r="S710" s="44"/>
      <c r="T710" s="44"/>
      <c r="U710" s="44"/>
      <c r="V710" s="44"/>
      <c r="W710" s="44"/>
      <c r="X710" s="44"/>
      <c r="Y710" s="44"/>
      <c r="Z710" s="44"/>
      <c r="AA710" s="44"/>
      <c r="AB710" s="44"/>
      <c r="AC710" s="44"/>
      <c r="AD710" s="44"/>
      <c r="AE710" s="44"/>
      <c r="AF710" s="44"/>
      <c r="AG710" s="44"/>
      <c r="AH710" s="42"/>
      <c r="AI710" s="42"/>
    </row>
    <row r="711" spans="1:35" ht="12.75" customHeight="1" x14ac:dyDescent="0.2">
      <c r="A711" s="42"/>
      <c r="B711" s="42"/>
      <c r="C711" s="42"/>
      <c r="D711" s="42"/>
      <c r="E711" s="42"/>
      <c r="F711" s="42"/>
      <c r="G711" s="44"/>
      <c r="H711" s="44"/>
      <c r="I711" s="41"/>
      <c r="J711" s="44"/>
      <c r="K711" s="41"/>
      <c r="L711" s="53"/>
      <c r="M711" s="41"/>
      <c r="N711" s="53"/>
      <c r="O711" s="44"/>
      <c r="P711" s="44"/>
      <c r="Q711" s="44"/>
      <c r="R711" s="44"/>
      <c r="S711" s="44"/>
      <c r="T711" s="44"/>
      <c r="U711" s="44"/>
      <c r="V711" s="44"/>
      <c r="W711" s="44"/>
      <c r="X711" s="44"/>
      <c r="Y711" s="44"/>
      <c r="Z711" s="44"/>
      <c r="AA711" s="44"/>
      <c r="AB711" s="44"/>
      <c r="AC711" s="44"/>
      <c r="AD711" s="44"/>
      <c r="AE711" s="44"/>
      <c r="AF711" s="44"/>
      <c r="AG711" s="44"/>
      <c r="AH711" s="42"/>
      <c r="AI711" s="42"/>
    </row>
    <row r="712" spans="1:35" ht="12.75" customHeight="1" x14ac:dyDescent="0.2">
      <c r="A712" s="42"/>
      <c r="B712" s="42"/>
      <c r="C712" s="42"/>
      <c r="D712" s="42"/>
      <c r="E712" s="42"/>
      <c r="F712" s="42"/>
      <c r="G712" s="44"/>
      <c r="H712" s="44"/>
      <c r="I712" s="41"/>
      <c r="J712" s="44"/>
      <c r="K712" s="41"/>
      <c r="L712" s="53"/>
      <c r="M712" s="41"/>
      <c r="N712" s="53"/>
      <c r="O712" s="44"/>
      <c r="P712" s="44"/>
      <c r="Q712" s="44"/>
      <c r="R712" s="44"/>
      <c r="S712" s="44"/>
      <c r="T712" s="44"/>
      <c r="U712" s="44"/>
      <c r="V712" s="44"/>
      <c r="W712" s="44"/>
      <c r="X712" s="44"/>
      <c r="Y712" s="44"/>
      <c r="Z712" s="44"/>
      <c r="AA712" s="44"/>
      <c r="AB712" s="44"/>
      <c r="AC712" s="44"/>
      <c r="AD712" s="44"/>
      <c r="AE712" s="44"/>
      <c r="AF712" s="44"/>
      <c r="AG712" s="44"/>
      <c r="AH712" s="42"/>
      <c r="AI712" s="42"/>
    </row>
    <row r="713" spans="1:35" ht="12.75" customHeight="1" x14ac:dyDescent="0.2">
      <c r="A713" s="42"/>
      <c r="B713" s="42"/>
      <c r="C713" s="42"/>
      <c r="D713" s="42"/>
      <c r="E713" s="42"/>
      <c r="F713" s="42"/>
      <c r="G713" s="44"/>
      <c r="H713" s="44"/>
      <c r="I713" s="41"/>
      <c r="J713" s="44"/>
      <c r="K713" s="41"/>
      <c r="L713" s="53"/>
      <c r="M713" s="41"/>
      <c r="N713" s="53"/>
      <c r="O713" s="44"/>
      <c r="P713" s="44"/>
      <c r="Q713" s="44"/>
      <c r="R713" s="44"/>
      <c r="S713" s="44"/>
      <c r="T713" s="44"/>
      <c r="U713" s="44"/>
      <c r="V713" s="44"/>
      <c r="W713" s="44"/>
      <c r="X713" s="44"/>
      <c r="Y713" s="44"/>
      <c r="Z713" s="44"/>
      <c r="AA713" s="44"/>
      <c r="AB713" s="44"/>
      <c r="AC713" s="44"/>
      <c r="AD713" s="44"/>
      <c r="AE713" s="44"/>
      <c r="AF713" s="44"/>
      <c r="AG713" s="44"/>
      <c r="AH713" s="42"/>
      <c r="AI713" s="42"/>
    </row>
    <row r="714" spans="1:35" ht="12.75" customHeight="1" x14ac:dyDescent="0.2">
      <c r="A714" s="42"/>
      <c r="B714" s="42"/>
      <c r="C714" s="42"/>
      <c r="D714" s="42"/>
      <c r="E714" s="42"/>
      <c r="F714" s="42"/>
      <c r="G714" s="44"/>
      <c r="H714" s="44"/>
      <c r="I714" s="41"/>
      <c r="J714" s="44"/>
      <c r="K714" s="41"/>
      <c r="L714" s="53"/>
      <c r="M714" s="41"/>
      <c r="N714" s="53"/>
      <c r="O714" s="44"/>
      <c r="P714" s="44"/>
      <c r="Q714" s="44"/>
      <c r="R714" s="44"/>
      <c r="S714" s="44"/>
      <c r="T714" s="44"/>
      <c r="U714" s="44"/>
      <c r="V714" s="44"/>
      <c r="W714" s="44"/>
      <c r="X714" s="44"/>
      <c r="Y714" s="44"/>
      <c r="Z714" s="44"/>
      <c r="AA714" s="44"/>
      <c r="AB714" s="44"/>
      <c r="AC714" s="44"/>
      <c r="AD714" s="44"/>
      <c r="AE714" s="44"/>
      <c r="AF714" s="44"/>
      <c r="AG714" s="44"/>
      <c r="AH714" s="42"/>
      <c r="AI714" s="42"/>
    </row>
    <row r="715" spans="1:35" ht="12.75" customHeight="1" x14ac:dyDescent="0.2">
      <c r="A715" s="42"/>
      <c r="B715" s="42"/>
      <c r="C715" s="42"/>
      <c r="D715" s="42"/>
      <c r="E715" s="42"/>
      <c r="F715" s="42"/>
      <c r="G715" s="44"/>
      <c r="H715" s="44"/>
      <c r="I715" s="41"/>
      <c r="J715" s="44"/>
      <c r="K715" s="41"/>
      <c r="L715" s="53"/>
      <c r="M715" s="41"/>
      <c r="N715" s="53"/>
      <c r="O715" s="44"/>
      <c r="P715" s="44"/>
      <c r="Q715" s="44"/>
      <c r="R715" s="44"/>
      <c r="S715" s="44"/>
      <c r="T715" s="44"/>
      <c r="U715" s="44"/>
      <c r="V715" s="44"/>
      <c r="W715" s="44"/>
      <c r="X715" s="44"/>
      <c r="Y715" s="44"/>
      <c r="Z715" s="44"/>
      <c r="AA715" s="44"/>
      <c r="AB715" s="44"/>
      <c r="AC715" s="44"/>
      <c r="AD715" s="44"/>
      <c r="AE715" s="44"/>
      <c r="AF715" s="44"/>
      <c r="AG715" s="44"/>
      <c r="AH715" s="42"/>
      <c r="AI715" s="42"/>
    </row>
    <row r="716" spans="1:35" ht="12.75" customHeight="1" x14ac:dyDescent="0.2">
      <c r="A716" s="42"/>
      <c r="B716" s="42"/>
      <c r="C716" s="42"/>
      <c r="D716" s="42"/>
      <c r="E716" s="42"/>
      <c r="F716" s="42"/>
      <c r="G716" s="44"/>
      <c r="H716" s="44"/>
      <c r="I716" s="41"/>
      <c r="J716" s="44"/>
      <c r="K716" s="41"/>
      <c r="L716" s="53"/>
      <c r="M716" s="41"/>
      <c r="N716" s="53"/>
      <c r="O716" s="44"/>
      <c r="P716" s="44"/>
      <c r="Q716" s="44"/>
      <c r="R716" s="44"/>
      <c r="S716" s="44"/>
      <c r="T716" s="44"/>
      <c r="U716" s="44"/>
      <c r="V716" s="44"/>
      <c r="W716" s="44"/>
      <c r="X716" s="44"/>
      <c r="Y716" s="44"/>
      <c r="Z716" s="44"/>
      <c r="AA716" s="44"/>
      <c r="AB716" s="44"/>
      <c r="AC716" s="44"/>
      <c r="AD716" s="44"/>
      <c r="AE716" s="44"/>
      <c r="AF716" s="44"/>
      <c r="AG716" s="44"/>
      <c r="AH716" s="42"/>
      <c r="AI716" s="42"/>
    </row>
    <row r="717" spans="1:35" ht="12.75" customHeight="1" x14ac:dyDescent="0.2">
      <c r="A717" s="42"/>
      <c r="B717" s="42"/>
      <c r="C717" s="42"/>
      <c r="D717" s="42"/>
      <c r="E717" s="42"/>
      <c r="F717" s="42"/>
      <c r="G717" s="44"/>
      <c r="H717" s="44"/>
      <c r="I717" s="41"/>
      <c r="J717" s="44"/>
      <c r="K717" s="41"/>
      <c r="L717" s="53"/>
      <c r="M717" s="41"/>
      <c r="N717" s="53"/>
      <c r="O717" s="44"/>
      <c r="P717" s="44"/>
      <c r="Q717" s="44"/>
      <c r="R717" s="44"/>
      <c r="S717" s="44"/>
      <c r="T717" s="44"/>
      <c r="U717" s="44"/>
      <c r="V717" s="44"/>
      <c r="W717" s="44"/>
      <c r="X717" s="44"/>
      <c r="Y717" s="44"/>
      <c r="Z717" s="44"/>
      <c r="AA717" s="44"/>
      <c r="AB717" s="44"/>
      <c r="AC717" s="44"/>
      <c r="AD717" s="44"/>
      <c r="AE717" s="44"/>
      <c r="AF717" s="44"/>
      <c r="AG717" s="44"/>
      <c r="AH717" s="42"/>
      <c r="AI717" s="42"/>
    </row>
    <row r="718" spans="1:35" ht="12.75" customHeight="1" x14ac:dyDescent="0.2">
      <c r="A718" s="42"/>
      <c r="B718" s="42"/>
      <c r="C718" s="42"/>
      <c r="D718" s="42"/>
      <c r="E718" s="42"/>
      <c r="F718" s="42"/>
      <c r="G718" s="44"/>
      <c r="H718" s="44"/>
      <c r="I718" s="41"/>
      <c r="J718" s="44"/>
      <c r="K718" s="41"/>
      <c r="L718" s="53"/>
      <c r="M718" s="41"/>
      <c r="N718" s="53"/>
      <c r="O718" s="44"/>
      <c r="P718" s="44"/>
      <c r="Q718" s="44"/>
      <c r="R718" s="44"/>
      <c r="S718" s="44"/>
      <c r="T718" s="44"/>
      <c r="U718" s="44"/>
      <c r="V718" s="44"/>
      <c r="W718" s="44"/>
      <c r="X718" s="44"/>
      <c r="Y718" s="44"/>
      <c r="Z718" s="44"/>
      <c r="AA718" s="44"/>
      <c r="AB718" s="44"/>
      <c r="AC718" s="44"/>
      <c r="AD718" s="44"/>
      <c r="AE718" s="44"/>
      <c r="AF718" s="44"/>
      <c r="AG718" s="44"/>
      <c r="AH718" s="42"/>
      <c r="AI718" s="42"/>
    </row>
    <row r="719" spans="1:35" ht="12.75" customHeight="1" x14ac:dyDescent="0.2">
      <c r="A719" s="42"/>
      <c r="B719" s="42"/>
      <c r="C719" s="42"/>
      <c r="D719" s="42"/>
      <c r="E719" s="42"/>
      <c r="F719" s="42"/>
      <c r="G719" s="44"/>
      <c r="H719" s="44"/>
      <c r="I719" s="41"/>
      <c r="J719" s="44"/>
      <c r="K719" s="41"/>
      <c r="L719" s="53"/>
      <c r="M719" s="41"/>
      <c r="N719" s="53"/>
      <c r="O719" s="44"/>
      <c r="P719" s="44"/>
      <c r="Q719" s="44"/>
      <c r="R719" s="44"/>
      <c r="S719" s="44"/>
      <c r="T719" s="44"/>
      <c r="U719" s="44"/>
      <c r="V719" s="44"/>
      <c r="W719" s="44"/>
      <c r="X719" s="44"/>
      <c r="Y719" s="44"/>
      <c r="Z719" s="44"/>
      <c r="AA719" s="44"/>
      <c r="AB719" s="44"/>
      <c r="AC719" s="44"/>
      <c r="AD719" s="44"/>
      <c r="AE719" s="44"/>
      <c r="AF719" s="44"/>
      <c r="AG719" s="44"/>
      <c r="AH719" s="42"/>
      <c r="AI719" s="42"/>
    </row>
    <row r="720" spans="1:35" ht="12.75" customHeight="1" x14ac:dyDescent="0.2">
      <c r="A720" s="42"/>
      <c r="B720" s="42"/>
      <c r="C720" s="42"/>
      <c r="D720" s="42"/>
      <c r="E720" s="42"/>
      <c r="F720" s="42"/>
      <c r="G720" s="44"/>
      <c r="H720" s="44"/>
      <c r="I720" s="41"/>
      <c r="J720" s="44"/>
      <c r="K720" s="41"/>
      <c r="L720" s="53"/>
      <c r="M720" s="41"/>
      <c r="N720" s="53"/>
      <c r="O720" s="44"/>
      <c r="P720" s="44"/>
      <c r="Q720" s="44"/>
      <c r="R720" s="44"/>
      <c r="S720" s="44"/>
      <c r="T720" s="44"/>
      <c r="U720" s="44"/>
      <c r="V720" s="44"/>
      <c r="W720" s="44"/>
      <c r="X720" s="44"/>
      <c r="Y720" s="44"/>
      <c r="Z720" s="44"/>
      <c r="AA720" s="44"/>
      <c r="AB720" s="44"/>
      <c r="AC720" s="44"/>
      <c r="AD720" s="44"/>
      <c r="AE720" s="44"/>
      <c r="AF720" s="44"/>
      <c r="AG720" s="44"/>
      <c r="AH720" s="42"/>
      <c r="AI720" s="42"/>
    </row>
    <row r="721" spans="1:35" ht="12.75" customHeight="1" x14ac:dyDescent="0.2">
      <c r="A721" s="42"/>
      <c r="B721" s="42"/>
      <c r="C721" s="42"/>
      <c r="D721" s="42"/>
      <c r="E721" s="42"/>
      <c r="F721" s="42"/>
      <c r="G721" s="44"/>
      <c r="H721" s="44"/>
      <c r="I721" s="41"/>
      <c r="J721" s="44"/>
      <c r="K721" s="41"/>
      <c r="L721" s="53"/>
      <c r="M721" s="41"/>
      <c r="N721" s="53"/>
      <c r="O721" s="44"/>
      <c r="P721" s="44"/>
      <c r="Q721" s="44"/>
      <c r="R721" s="44"/>
      <c r="S721" s="44"/>
      <c r="T721" s="44"/>
      <c r="U721" s="44"/>
      <c r="V721" s="44"/>
      <c r="W721" s="44"/>
      <c r="X721" s="44"/>
      <c r="Y721" s="44"/>
      <c r="Z721" s="44"/>
      <c r="AA721" s="44"/>
      <c r="AB721" s="44"/>
      <c r="AC721" s="44"/>
      <c r="AD721" s="44"/>
      <c r="AE721" s="44"/>
      <c r="AF721" s="44"/>
      <c r="AG721" s="44"/>
      <c r="AH721" s="42"/>
      <c r="AI721" s="42"/>
    </row>
    <row r="722" spans="1:35" ht="12.75" customHeight="1" x14ac:dyDescent="0.2">
      <c r="A722" s="42"/>
      <c r="B722" s="42"/>
      <c r="C722" s="42"/>
      <c r="D722" s="42"/>
      <c r="E722" s="42"/>
      <c r="F722" s="42"/>
      <c r="G722" s="44"/>
      <c r="H722" s="44"/>
      <c r="I722" s="41"/>
      <c r="J722" s="44"/>
      <c r="K722" s="41"/>
      <c r="L722" s="53"/>
      <c r="M722" s="41"/>
      <c r="N722" s="53"/>
      <c r="O722" s="44"/>
      <c r="P722" s="44"/>
      <c r="Q722" s="44"/>
      <c r="R722" s="44"/>
      <c r="S722" s="44"/>
      <c r="T722" s="44"/>
      <c r="U722" s="44"/>
      <c r="V722" s="44"/>
      <c r="W722" s="44"/>
      <c r="X722" s="44"/>
      <c r="Y722" s="44"/>
      <c r="Z722" s="44"/>
      <c r="AA722" s="44"/>
      <c r="AB722" s="44"/>
      <c r="AC722" s="44"/>
      <c r="AD722" s="44"/>
      <c r="AE722" s="44"/>
      <c r="AF722" s="44"/>
      <c r="AG722" s="44"/>
      <c r="AH722" s="42"/>
      <c r="AI722" s="42"/>
    </row>
    <row r="723" spans="1:35" ht="12.75" customHeight="1" x14ac:dyDescent="0.2">
      <c r="A723" s="42"/>
      <c r="B723" s="42"/>
      <c r="C723" s="42"/>
      <c r="D723" s="42"/>
      <c r="E723" s="42"/>
      <c r="F723" s="42"/>
      <c r="G723" s="44"/>
      <c r="H723" s="44"/>
      <c r="I723" s="41"/>
      <c r="J723" s="44"/>
      <c r="K723" s="41"/>
      <c r="L723" s="53"/>
      <c r="M723" s="41"/>
      <c r="N723" s="53"/>
      <c r="O723" s="44"/>
      <c r="P723" s="44"/>
      <c r="Q723" s="44"/>
      <c r="R723" s="44"/>
      <c r="S723" s="44"/>
      <c r="T723" s="44"/>
      <c r="U723" s="44"/>
      <c r="V723" s="44"/>
      <c r="W723" s="44"/>
      <c r="X723" s="44"/>
      <c r="Y723" s="44"/>
      <c r="Z723" s="44"/>
      <c r="AA723" s="44"/>
      <c r="AB723" s="44"/>
      <c r="AC723" s="44"/>
      <c r="AD723" s="44"/>
      <c r="AE723" s="44"/>
      <c r="AF723" s="44"/>
      <c r="AG723" s="44"/>
      <c r="AH723" s="42"/>
      <c r="AI723" s="42"/>
    </row>
    <row r="724" spans="1:35" ht="12.75" customHeight="1" x14ac:dyDescent="0.2">
      <c r="A724" s="42"/>
      <c r="B724" s="42"/>
      <c r="C724" s="42"/>
      <c r="D724" s="42"/>
      <c r="E724" s="42"/>
      <c r="F724" s="42"/>
      <c r="G724" s="44"/>
      <c r="H724" s="44"/>
      <c r="I724" s="41"/>
      <c r="J724" s="44"/>
      <c r="K724" s="41"/>
      <c r="L724" s="53"/>
      <c r="M724" s="41"/>
      <c r="N724" s="53"/>
      <c r="O724" s="44"/>
      <c r="P724" s="44"/>
      <c r="Q724" s="44"/>
      <c r="R724" s="44"/>
      <c r="S724" s="44"/>
      <c r="T724" s="44"/>
      <c r="U724" s="44"/>
      <c r="V724" s="44"/>
      <c r="W724" s="44"/>
      <c r="X724" s="44"/>
      <c r="Y724" s="44"/>
      <c r="Z724" s="44"/>
      <c r="AA724" s="44"/>
      <c r="AB724" s="44"/>
      <c r="AC724" s="44"/>
      <c r="AD724" s="44"/>
      <c r="AE724" s="44"/>
      <c r="AF724" s="44"/>
      <c r="AG724" s="44"/>
      <c r="AH724" s="42"/>
      <c r="AI724" s="42"/>
    </row>
    <row r="725" spans="1:35" ht="12.75" customHeight="1" x14ac:dyDescent="0.2">
      <c r="A725" s="42"/>
      <c r="B725" s="42"/>
      <c r="C725" s="42"/>
      <c r="D725" s="42"/>
      <c r="E725" s="42"/>
      <c r="F725" s="42"/>
      <c r="G725" s="44"/>
      <c r="H725" s="44"/>
      <c r="I725" s="41"/>
      <c r="J725" s="44"/>
      <c r="K725" s="41"/>
      <c r="L725" s="53"/>
      <c r="M725" s="41"/>
      <c r="N725" s="53"/>
      <c r="O725" s="44"/>
      <c r="P725" s="44"/>
      <c r="Q725" s="44"/>
      <c r="R725" s="44"/>
      <c r="S725" s="44"/>
      <c r="T725" s="44"/>
      <c r="U725" s="44"/>
      <c r="V725" s="44"/>
      <c r="W725" s="44"/>
      <c r="X725" s="44"/>
      <c r="Y725" s="44"/>
      <c r="Z725" s="44"/>
      <c r="AA725" s="44"/>
      <c r="AB725" s="44"/>
      <c r="AC725" s="44"/>
      <c r="AD725" s="44"/>
      <c r="AE725" s="44"/>
      <c r="AF725" s="44"/>
      <c r="AG725" s="44"/>
      <c r="AH725" s="42"/>
      <c r="AI725" s="42"/>
    </row>
    <row r="726" spans="1:35" ht="12.75" customHeight="1" x14ac:dyDescent="0.2">
      <c r="A726" s="42"/>
      <c r="B726" s="42"/>
      <c r="C726" s="42"/>
      <c r="D726" s="42"/>
      <c r="E726" s="42"/>
      <c r="F726" s="42"/>
      <c r="G726" s="44"/>
      <c r="H726" s="44"/>
      <c r="I726" s="41"/>
      <c r="J726" s="44"/>
      <c r="K726" s="41"/>
      <c r="L726" s="53"/>
      <c r="M726" s="41"/>
      <c r="N726" s="53"/>
      <c r="O726" s="44"/>
      <c r="P726" s="44"/>
      <c r="Q726" s="44"/>
      <c r="R726" s="44"/>
      <c r="S726" s="44"/>
      <c r="T726" s="44"/>
      <c r="U726" s="44"/>
      <c r="V726" s="44"/>
      <c r="W726" s="44"/>
      <c r="X726" s="44"/>
      <c r="Y726" s="44"/>
      <c r="Z726" s="44"/>
      <c r="AA726" s="44"/>
      <c r="AB726" s="44"/>
      <c r="AC726" s="44"/>
      <c r="AD726" s="44"/>
      <c r="AE726" s="44"/>
      <c r="AF726" s="44"/>
      <c r="AG726" s="44"/>
      <c r="AH726" s="42"/>
      <c r="AI726" s="42"/>
    </row>
    <row r="727" spans="1:35" ht="12.75" customHeight="1" x14ac:dyDescent="0.2">
      <c r="A727" s="42"/>
      <c r="B727" s="42"/>
      <c r="C727" s="42"/>
      <c r="D727" s="42"/>
      <c r="E727" s="42"/>
      <c r="F727" s="42"/>
      <c r="G727" s="44"/>
      <c r="H727" s="44"/>
      <c r="I727" s="41"/>
      <c r="J727" s="44"/>
      <c r="K727" s="41"/>
      <c r="L727" s="53"/>
      <c r="M727" s="41"/>
      <c r="N727" s="53"/>
      <c r="O727" s="44"/>
      <c r="P727" s="44"/>
      <c r="Q727" s="44"/>
      <c r="R727" s="44"/>
      <c r="S727" s="44"/>
      <c r="T727" s="44"/>
      <c r="U727" s="44"/>
      <c r="V727" s="44"/>
      <c r="W727" s="44"/>
      <c r="X727" s="44"/>
      <c r="Y727" s="44"/>
      <c r="Z727" s="44"/>
      <c r="AA727" s="44"/>
      <c r="AB727" s="44"/>
      <c r="AC727" s="44"/>
      <c r="AD727" s="44"/>
      <c r="AE727" s="44"/>
      <c r="AF727" s="44"/>
      <c r="AG727" s="44"/>
      <c r="AH727" s="42"/>
      <c r="AI727" s="42"/>
    </row>
    <row r="728" spans="1:35" ht="12.75" customHeight="1" x14ac:dyDescent="0.2">
      <c r="A728" s="42"/>
      <c r="B728" s="42"/>
      <c r="C728" s="42"/>
      <c r="D728" s="42"/>
      <c r="E728" s="42"/>
      <c r="F728" s="42"/>
      <c r="G728" s="44"/>
      <c r="H728" s="44"/>
      <c r="I728" s="41"/>
      <c r="J728" s="44"/>
      <c r="K728" s="41"/>
      <c r="L728" s="53"/>
      <c r="M728" s="41"/>
      <c r="N728" s="53"/>
      <c r="O728" s="44"/>
      <c r="P728" s="44"/>
      <c r="Q728" s="44"/>
      <c r="R728" s="44"/>
      <c r="S728" s="44"/>
      <c r="T728" s="44"/>
      <c r="U728" s="44"/>
      <c r="V728" s="44"/>
      <c r="W728" s="44"/>
      <c r="X728" s="44"/>
      <c r="Y728" s="44"/>
      <c r="Z728" s="44"/>
      <c r="AA728" s="44"/>
      <c r="AB728" s="44"/>
      <c r="AC728" s="44"/>
      <c r="AD728" s="44"/>
      <c r="AE728" s="44"/>
      <c r="AF728" s="44"/>
      <c r="AG728" s="44"/>
      <c r="AH728" s="42"/>
      <c r="AI728" s="42"/>
    </row>
    <row r="729" spans="1:35" ht="12.75" customHeight="1" x14ac:dyDescent="0.2">
      <c r="A729" s="42"/>
      <c r="B729" s="42"/>
      <c r="C729" s="42"/>
      <c r="D729" s="42"/>
      <c r="E729" s="42"/>
      <c r="F729" s="42"/>
      <c r="G729" s="44"/>
      <c r="H729" s="44"/>
      <c r="I729" s="41"/>
      <c r="J729" s="44"/>
      <c r="K729" s="41"/>
      <c r="L729" s="53"/>
      <c r="M729" s="41"/>
      <c r="N729" s="53"/>
      <c r="O729" s="44"/>
      <c r="P729" s="44"/>
      <c r="Q729" s="44"/>
      <c r="R729" s="44"/>
      <c r="S729" s="44"/>
      <c r="T729" s="44"/>
      <c r="U729" s="44"/>
      <c r="V729" s="44"/>
      <c r="W729" s="44"/>
      <c r="X729" s="44"/>
      <c r="Y729" s="44"/>
      <c r="Z729" s="44"/>
      <c r="AA729" s="44"/>
      <c r="AB729" s="44"/>
      <c r="AC729" s="44"/>
      <c r="AD729" s="44"/>
      <c r="AE729" s="44"/>
      <c r="AF729" s="44"/>
      <c r="AG729" s="44"/>
      <c r="AH729" s="42"/>
      <c r="AI729" s="42"/>
    </row>
    <row r="730" spans="1:35" ht="12.75" customHeight="1" x14ac:dyDescent="0.2">
      <c r="A730" s="42"/>
      <c r="B730" s="42"/>
      <c r="C730" s="42"/>
      <c r="D730" s="42"/>
      <c r="E730" s="42"/>
      <c r="F730" s="42"/>
      <c r="G730" s="44"/>
      <c r="H730" s="44"/>
      <c r="I730" s="41"/>
      <c r="J730" s="44"/>
      <c r="K730" s="41"/>
      <c r="L730" s="53"/>
      <c r="M730" s="41"/>
      <c r="N730" s="53"/>
      <c r="O730" s="44"/>
      <c r="P730" s="44"/>
      <c r="Q730" s="44"/>
      <c r="R730" s="44"/>
      <c r="S730" s="44"/>
      <c r="T730" s="44"/>
      <c r="U730" s="44"/>
      <c r="V730" s="44"/>
      <c r="W730" s="44"/>
      <c r="X730" s="44"/>
      <c r="Y730" s="44"/>
      <c r="Z730" s="44"/>
      <c r="AA730" s="44"/>
      <c r="AB730" s="44"/>
      <c r="AC730" s="44"/>
      <c r="AD730" s="44"/>
      <c r="AE730" s="44"/>
      <c r="AF730" s="44"/>
      <c r="AG730" s="44"/>
      <c r="AH730" s="42"/>
      <c r="AI730" s="42"/>
    </row>
    <row r="731" spans="1:35" ht="12.75" customHeight="1" x14ac:dyDescent="0.2">
      <c r="A731" s="42"/>
      <c r="B731" s="42"/>
      <c r="C731" s="42"/>
      <c r="D731" s="42"/>
      <c r="E731" s="42"/>
      <c r="F731" s="42"/>
      <c r="G731" s="44"/>
      <c r="H731" s="44"/>
      <c r="I731" s="41"/>
      <c r="J731" s="44"/>
      <c r="K731" s="41"/>
      <c r="L731" s="53"/>
      <c r="M731" s="41"/>
      <c r="N731" s="53"/>
      <c r="O731" s="44"/>
      <c r="P731" s="44"/>
      <c r="Q731" s="44"/>
      <c r="R731" s="44"/>
      <c r="S731" s="44"/>
      <c r="T731" s="44"/>
      <c r="U731" s="44"/>
      <c r="V731" s="44"/>
      <c r="W731" s="44"/>
      <c r="X731" s="44"/>
      <c r="Y731" s="44"/>
      <c r="Z731" s="44"/>
      <c r="AA731" s="44"/>
      <c r="AB731" s="44"/>
      <c r="AC731" s="44"/>
      <c r="AD731" s="44"/>
      <c r="AE731" s="44"/>
      <c r="AF731" s="44"/>
      <c r="AG731" s="44"/>
      <c r="AH731" s="42"/>
      <c r="AI731" s="42"/>
    </row>
    <row r="732" spans="1:35" ht="12.75" customHeight="1" x14ac:dyDescent="0.2">
      <c r="A732" s="42"/>
      <c r="B732" s="42"/>
      <c r="C732" s="42"/>
      <c r="D732" s="42"/>
      <c r="E732" s="42"/>
      <c r="F732" s="42"/>
      <c r="G732" s="44"/>
      <c r="H732" s="44"/>
      <c r="I732" s="41"/>
      <c r="J732" s="44"/>
      <c r="K732" s="41"/>
      <c r="L732" s="53"/>
      <c r="M732" s="41"/>
      <c r="N732" s="53"/>
      <c r="O732" s="44"/>
      <c r="P732" s="44"/>
      <c r="Q732" s="44"/>
      <c r="R732" s="44"/>
      <c r="S732" s="44"/>
      <c r="T732" s="44"/>
      <c r="U732" s="44"/>
      <c r="V732" s="44"/>
      <c r="W732" s="44"/>
      <c r="X732" s="44"/>
      <c r="Y732" s="44"/>
      <c r="Z732" s="44"/>
      <c r="AA732" s="44"/>
      <c r="AB732" s="44"/>
      <c r="AC732" s="44"/>
      <c r="AD732" s="44"/>
      <c r="AE732" s="44"/>
      <c r="AF732" s="44"/>
      <c r="AG732" s="44"/>
      <c r="AH732" s="42"/>
      <c r="AI732" s="42"/>
    </row>
    <row r="733" spans="1:35" ht="12.75" customHeight="1" x14ac:dyDescent="0.2">
      <c r="A733" s="42"/>
      <c r="B733" s="42"/>
      <c r="C733" s="42"/>
      <c r="D733" s="42"/>
      <c r="E733" s="42"/>
      <c r="F733" s="42"/>
      <c r="G733" s="44"/>
      <c r="H733" s="44"/>
      <c r="I733" s="41"/>
      <c r="J733" s="44"/>
      <c r="K733" s="41"/>
      <c r="L733" s="53"/>
      <c r="M733" s="41"/>
      <c r="N733" s="53"/>
      <c r="O733" s="44"/>
      <c r="P733" s="44"/>
      <c r="Q733" s="44"/>
      <c r="R733" s="44"/>
      <c r="S733" s="44"/>
      <c r="T733" s="44"/>
      <c r="U733" s="44"/>
      <c r="V733" s="44"/>
      <c r="W733" s="44"/>
      <c r="X733" s="44"/>
      <c r="Y733" s="44"/>
      <c r="Z733" s="44"/>
      <c r="AA733" s="44"/>
      <c r="AB733" s="44"/>
      <c r="AC733" s="44"/>
      <c r="AD733" s="44"/>
      <c r="AE733" s="44"/>
      <c r="AF733" s="44"/>
      <c r="AG733" s="44"/>
      <c r="AH733" s="42"/>
      <c r="AI733" s="42"/>
    </row>
    <row r="734" spans="1:35" ht="12.75" customHeight="1" x14ac:dyDescent="0.2">
      <c r="A734" s="42"/>
      <c r="B734" s="42"/>
      <c r="C734" s="42"/>
      <c r="D734" s="42"/>
      <c r="E734" s="42"/>
      <c r="F734" s="42"/>
      <c r="G734" s="44"/>
      <c r="H734" s="44"/>
      <c r="I734" s="41"/>
      <c r="J734" s="44"/>
      <c r="K734" s="41"/>
      <c r="L734" s="53"/>
      <c r="M734" s="41"/>
      <c r="N734" s="53"/>
      <c r="O734" s="44"/>
      <c r="P734" s="44"/>
      <c r="Q734" s="44"/>
      <c r="R734" s="44"/>
      <c r="S734" s="44"/>
      <c r="T734" s="44"/>
      <c r="U734" s="44"/>
      <c r="V734" s="44"/>
      <c r="W734" s="44"/>
      <c r="X734" s="44"/>
      <c r="Y734" s="44"/>
      <c r="Z734" s="44"/>
      <c r="AA734" s="44"/>
      <c r="AB734" s="44"/>
      <c r="AC734" s="44"/>
      <c r="AD734" s="44"/>
      <c r="AE734" s="44"/>
      <c r="AF734" s="44"/>
      <c r="AG734" s="44"/>
      <c r="AH734" s="42"/>
      <c r="AI734" s="42"/>
    </row>
    <row r="735" spans="1:35" ht="12.75" customHeight="1" x14ac:dyDescent="0.2">
      <c r="A735" s="42"/>
      <c r="B735" s="42"/>
      <c r="C735" s="42"/>
      <c r="D735" s="42"/>
      <c r="E735" s="42"/>
      <c r="F735" s="42"/>
      <c r="G735" s="44"/>
      <c r="H735" s="44"/>
      <c r="I735" s="41"/>
      <c r="J735" s="44"/>
      <c r="K735" s="41"/>
      <c r="L735" s="53"/>
      <c r="M735" s="41"/>
      <c r="N735" s="53"/>
      <c r="O735" s="44"/>
      <c r="P735" s="44"/>
      <c r="Q735" s="44"/>
      <c r="R735" s="44"/>
      <c r="S735" s="44"/>
      <c r="T735" s="44"/>
      <c r="U735" s="44"/>
      <c r="V735" s="44"/>
      <c r="W735" s="44"/>
      <c r="X735" s="44"/>
      <c r="Y735" s="44"/>
      <c r="Z735" s="44"/>
      <c r="AA735" s="44"/>
      <c r="AB735" s="44"/>
      <c r="AC735" s="44"/>
      <c r="AD735" s="44"/>
      <c r="AE735" s="44"/>
      <c r="AF735" s="44"/>
      <c r="AG735" s="44"/>
      <c r="AH735" s="42"/>
      <c r="AI735" s="42"/>
    </row>
    <row r="736" spans="1:35" ht="12.75" customHeight="1" x14ac:dyDescent="0.2">
      <c r="A736" s="42"/>
      <c r="B736" s="42"/>
      <c r="C736" s="42"/>
      <c r="D736" s="42"/>
      <c r="E736" s="42"/>
      <c r="F736" s="42"/>
      <c r="G736" s="44"/>
      <c r="H736" s="44"/>
      <c r="I736" s="41"/>
      <c r="J736" s="44"/>
      <c r="K736" s="41"/>
      <c r="L736" s="53"/>
      <c r="M736" s="41"/>
      <c r="N736" s="53"/>
      <c r="O736" s="44"/>
      <c r="P736" s="44"/>
      <c r="Q736" s="44"/>
      <c r="R736" s="44"/>
      <c r="S736" s="44"/>
      <c r="T736" s="44"/>
      <c r="U736" s="44"/>
      <c r="V736" s="44"/>
      <c r="W736" s="44"/>
      <c r="X736" s="44"/>
      <c r="Y736" s="44"/>
      <c r="Z736" s="44"/>
      <c r="AA736" s="44"/>
      <c r="AB736" s="44"/>
      <c r="AC736" s="44"/>
      <c r="AD736" s="44"/>
      <c r="AE736" s="44"/>
      <c r="AF736" s="44"/>
      <c r="AG736" s="44"/>
      <c r="AH736" s="42"/>
      <c r="AI736" s="42"/>
    </row>
    <row r="737" spans="1:35" ht="12.75" customHeight="1" x14ac:dyDescent="0.2">
      <c r="A737" s="42"/>
      <c r="B737" s="42"/>
      <c r="C737" s="42"/>
      <c r="D737" s="42"/>
      <c r="E737" s="42"/>
      <c r="F737" s="42"/>
      <c r="G737" s="44"/>
      <c r="H737" s="44"/>
      <c r="I737" s="41"/>
      <c r="J737" s="44"/>
      <c r="K737" s="41"/>
      <c r="L737" s="53"/>
      <c r="M737" s="41"/>
      <c r="N737" s="53"/>
      <c r="O737" s="44"/>
      <c r="P737" s="44"/>
      <c r="Q737" s="44"/>
      <c r="R737" s="44"/>
      <c r="S737" s="44"/>
      <c r="T737" s="44"/>
      <c r="U737" s="44"/>
      <c r="V737" s="44"/>
      <c r="W737" s="44"/>
      <c r="X737" s="44"/>
      <c r="Y737" s="44"/>
      <c r="Z737" s="44"/>
      <c r="AA737" s="44"/>
      <c r="AB737" s="44"/>
      <c r="AC737" s="44"/>
      <c r="AD737" s="44"/>
      <c r="AE737" s="44"/>
      <c r="AF737" s="44"/>
      <c r="AG737" s="44"/>
      <c r="AH737" s="42"/>
      <c r="AI737" s="42"/>
    </row>
    <row r="738" spans="1:35" ht="12.75" customHeight="1" x14ac:dyDescent="0.2">
      <c r="A738" s="42"/>
      <c r="B738" s="42"/>
      <c r="C738" s="42"/>
      <c r="D738" s="42"/>
      <c r="E738" s="42"/>
      <c r="F738" s="42"/>
      <c r="G738" s="44"/>
      <c r="H738" s="44"/>
      <c r="I738" s="41"/>
      <c r="J738" s="44"/>
      <c r="K738" s="41"/>
      <c r="L738" s="53"/>
      <c r="M738" s="41"/>
      <c r="N738" s="53"/>
      <c r="O738" s="44"/>
      <c r="P738" s="44"/>
      <c r="Q738" s="44"/>
      <c r="R738" s="44"/>
      <c r="S738" s="44"/>
      <c r="T738" s="44"/>
      <c r="U738" s="44"/>
      <c r="V738" s="44"/>
      <c r="W738" s="44"/>
      <c r="X738" s="44"/>
      <c r="Y738" s="44"/>
      <c r="Z738" s="44"/>
      <c r="AA738" s="44"/>
      <c r="AB738" s="44"/>
      <c r="AC738" s="44"/>
      <c r="AD738" s="44"/>
      <c r="AE738" s="44"/>
      <c r="AF738" s="44"/>
      <c r="AG738" s="44"/>
      <c r="AH738" s="42"/>
      <c r="AI738" s="42"/>
    </row>
    <row r="739" spans="1:35" ht="12.75" customHeight="1" x14ac:dyDescent="0.2">
      <c r="A739" s="42"/>
      <c r="B739" s="42"/>
      <c r="C739" s="42"/>
      <c r="D739" s="42"/>
      <c r="E739" s="42"/>
      <c r="F739" s="42"/>
      <c r="G739" s="44"/>
      <c r="H739" s="44"/>
      <c r="I739" s="41"/>
      <c r="J739" s="44"/>
      <c r="K739" s="41"/>
      <c r="L739" s="53"/>
      <c r="M739" s="41"/>
      <c r="N739" s="53"/>
      <c r="O739" s="44"/>
      <c r="P739" s="44"/>
      <c r="Q739" s="44"/>
      <c r="R739" s="44"/>
      <c r="S739" s="44"/>
      <c r="T739" s="44"/>
      <c r="U739" s="44"/>
      <c r="V739" s="44"/>
      <c r="W739" s="44"/>
      <c r="X739" s="44"/>
      <c r="Y739" s="44"/>
      <c r="Z739" s="44"/>
      <c r="AA739" s="44"/>
      <c r="AB739" s="44"/>
      <c r="AC739" s="44"/>
      <c r="AD739" s="44"/>
      <c r="AE739" s="44"/>
      <c r="AF739" s="44"/>
      <c r="AG739" s="44"/>
      <c r="AH739" s="42"/>
      <c r="AI739" s="42"/>
    </row>
    <row r="740" spans="1:35" ht="12.75" customHeight="1" x14ac:dyDescent="0.2">
      <c r="A740" s="42"/>
      <c r="B740" s="42"/>
      <c r="C740" s="42"/>
      <c r="D740" s="42"/>
      <c r="E740" s="42"/>
      <c r="F740" s="42"/>
      <c r="G740" s="44"/>
      <c r="H740" s="44"/>
      <c r="I740" s="41"/>
      <c r="J740" s="44"/>
      <c r="K740" s="41"/>
      <c r="L740" s="53"/>
      <c r="M740" s="41"/>
      <c r="N740" s="53"/>
      <c r="O740" s="44"/>
      <c r="P740" s="44"/>
      <c r="Q740" s="44"/>
      <c r="R740" s="44"/>
      <c r="S740" s="44"/>
      <c r="T740" s="44"/>
      <c r="U740" s="44"/>
      <c r="V740" s="44"/>
      <c r="W740" s="44"/>
      <c r="X740" s="44"/>
      <c r="Y740" s="44"/>
      <c r="Z740" s="44"/>
      <c r="AA740" s="44"/>
      <c r="AB740" s="44"/>
      <c r="AC740" s="44"/>
      <c r="AD740" s="44"/>
      <c r="AE740" s="44"/>
      <c r="AF740" s="44"/>
      <c r="AG740" s="44"/>
      <c r="AH740" s="42"/>
      <c r="AI740" s="42"/>
    </row>
    <row r="741" spans="1:35" ht="12.75" customHeight="1" x14ac:dyDescent="0.2">
      <c r="A741" s="42"/>
      <c r="B741" s="42"/>
      <c r="C741" s="42"/>
      <c r="D741" s="42"/>
      <c r="E741" s="42"/>
      <c r="F741" s="42"/>
      <c r="G741" s="44"/>
      <c r="H741" s="44"/>
      <c r="I741" s="41"/>
      <c r="J741" s="44"/>
      <c r="K741" s="41"/>
      <c r="L741" s="53"/>
      <c r="M741" s="41"/>
      <c r="N741" s="53"/>
      <c r="O741" s="44"/>
      <c r="P741" s="44"/>
      <c r="Q741" s="44"/>
      <c r="R741" s="44"/>
      <c r="S741" s="44"/>
      <c r="T741" s="44"/>
      <c r="U741" s="44"/>
      <c r="V741" s="44"/>
      <c r="W741" s="44"/>
      <c r="X741" s="44"/>
      <c r="Y741" s="44"/>
      <c r="Z741" s="44"/>
      <c r="AA741" s="44"/>
      <c r="AB741" s="44"/>
      <c r="AC741" s="44"/>
      <c r="AD741" s="44"/>
      <c r="AE741" s="44"/>
      <c r="AF741" s="44"/>
      <c r="AG741" s="44"/>
      <c r="AH741" s="42"/>
      <c r="AI741" s="42"/>
    </row>
    <row r="742" spans="1:35" ht="12.75" customHeight="1" x14ac:dyDescent="0.2">
      <c r="A742" s="42"/>
      <c r="B742" s="42"/>
      <c r="C742" s="42"/>
      <c r="D742" s="42"/>
      <c r="E742" s="42"/>
      <c r="F742" s="42"/>
      <c r="G742" s="44"/>
      <c r="H742" s="44"/>
      <c r="I742" s="41"/>
      <c r="J742" s="44"/>
      <c r="K742" s="41"/>
      <c r="L742" s="53"/>
      <c r="M742" s="41"/>
      <c r="N742" s="53"/>
      <c r="O742" s="44"/>
      <c r="P742" s="44"/>
      <c r="Q742" s="44"/>
      <c r="R742" s="44"/>
      <c r="S742" s="44"/>
      <c r="T742" s="44"/>
      <c r="U742" s="44"/>
      <c r="V742" s="44"/>
      <c r="W742" s="44"/>
      <c r="X742" s="44"/>
      <c r="Y742" s="44"/>
      <c r="Z742" s="44"/>
      <c r="AA742" s="44"/>
      <c r="AB742" s="44"/>
      <c r="AC742" s="44"/>
      <c r="AD742" s="44"/>
      <c r="AE742" s="44"/>
      <c r="AF742" s="44"/>
      <c r="AG742" s="44"/>
      <c r="AH742" s="42"/>
      <c r="AI742" s="42"/>
    </row>
    <row r="743" spans="1:35" ht="12.75" customHeight="1" x14ac:dyDescent="0.2">
      <c r="A743" s="42"/>
      <c r="B743" s="42"/>
      <c r="C743" s="42"/>
      <c r="D743" s="42"/>
      <c r="E743" s="42"/>
      <c r="F743" s="42"/>
      <c r="G743" s="44"/>
      <c r="H743" s="44"/>
      <c r="I743" s="41"/>
      <c r="J743" s="44"/>
      <c r="K743" s="41"/>
      <c r="L743" s="53"/>
      <c r="M743" s="41"/>
      <c r="N743" s="53"/>
      <c r="O743" s="44"/>
      <c r="P743" s="44"/>
      <c r="Q743" s="44"/>
      <c r="R743" s="44"/>
      <c r="S743" s="44"/>
      <c r="T743" s="44"/>
      <c r="U743" s="44"/>
      <c r="V743" s="44"/>
      <c r="W743" s="44"/>
      <c r="X743" s="44"/>
      <c r="Y743" s="44"/>
      <c r="Z743" s="44"/>
      <c r="AA743" s="44"/>
      <c r="AB743" s="44"/>
      <c r="AC743" s="44"/>
      <c r="AD743" s="44"/>
      <c r="AE743" s="44"/>
      <c r="AF743" s="44"/>
      <c r="AG743" s="44"/>
      <c r="AH743" s="42"/>
      <c r="AI743" s="42"/>
    </row>
    <row r="744" spans="1:35" ht="12.75" customHeight="1" x14ac:dyDescent="0.2">
      <c r="A744" s="42"/>
      <c r="B744" s="42"/>
      <c r="C744" s="42"/>
      <c r="D744" s="42"/>
      <c r="E744" s="42"/>
      <c r="F744" s="42"/>
      <c r="G744" s="44"/>
      <c r="H744" s="44"/>
      <c r="I744" s="41"/>
      <c r="J744" s="44"/>
      <c r="K744" s="41"/>
      <c r="L744" s="53"/>
      <c r="M744" s="41"/>
      <c r="N744" s="53"/>
      <c r="O744" s="44"/>
      <c r="P744" s="44"/>
      <c r="Q744" s="44"/>
      <c r="R744" s="44"/>
      <c r="S744" s="44"/>
      <c r="T744" s="44"/>
      <c r="U744" s="44"/>
      <c r="V744" s="44"/>
      <c r="W744" s="44"/>
      <c r="X744" s="44"/>
      <c r="Y744" s="44"/>
      <c r="Z744" s="44"/>
      <c r="AA744" s="44"/>
      <c r="AB744" s="44"/>
      <c r="AC744" s="44"/>
      <c r="AD744" s="44"/>
      <c r="AE744" s="44"/>
      <c r="AF744" s="44"/>
      <c r="AG744" s="44"/>
      <c r="AH744" s="42"/>
      <c r="AI744" s="42"/>
    </row>
    <row r="745" spans="1:35" ht="12.75" customHeight="1" x14ac:dyDescent="0.2">
      <c r="A745" s="42"/>
      <c r="B745" s="42"/>
      <c r="C745" s="42"/>
      <c r="D745" s="42"/>
      <c r="E745" s="42"/>
      <c r="F745" s="42"/>
      <c r="G745" s="44"/>
      <c r="H745" s="44"/>
      <c r="I745" s="41"/>
      <c r="J745" s="44"/>
      <c r="K745" s="41"/>
      <c r="L745" s="53"/>
      <c r="M745" s="41"/>
      <c r="N745" s="53"/>
      <c r="O745" s="44"/>
      <c r="P745" s="44"/>
      <c r="Q745" s="44"/>
      <c r="R745" s="44"/>
      <c r="S745" s="44"/>
      <c r="T745" s="44"/>
      <c r="U745" s="44"/>
      <c r="V745" s="44"/>
      <c r="W745" s="44"/>
      <c r="X745" s="44"/>
      <c r="Y745" s="44"/>
      <c r="Z745" s="44"/>
      <c r="AA745" s="44"/>
      <c r="AB745" s="44"/>
      <c r="AC745" s="44"/>
      <c r="AD745" s="44"/>
      <c r="AE745" s="44"/>
      <c r="AF745" s="44"/>
      <c r="AG745" s="44"/>
      <c r="AH745" s="42"/>
      <c r="AI745" s="42"/>
    </row>
    <row r="746" spans="1:35" ht="12.75" customHeight="1" x14ac:dyDescent="0.2">
      <c r="A746" s="42"/>
      <c r="B746" s="42"/>
      <c r="C746" s="42"/>
      <c r="D746" s="42"/>
      <c r="E746" s="42"/>
      <c r="F746" s="42"/>
      <c r="G746" s="44"/>
      <c r="H746" s="44"/>
      <c r="I746" s="41"/>
      <c r="J746" s="44"/>
      <c r="K746" s="41"/>
      <c r="L746" s="53"/>
      <c r="M746" s="41"/>
      <c r="N746" s="53"/>
      <c r="O746" s="44"/>
      <c r="P746" s="44"/>
      <c r="Q746" s="44"/>
      <c r="R746" s="44"/>
      <c r="S746" s="44"/>
      <c r="T746" s="44"/>
      <c r="U746" s="44"/>
      <c r="V746" s="44"/>
      <c r="W746" s="44"/>
      <c r="X746" s="44"/>
      <c r="Y746" s="44"/>
      <c r="Z746" s="44"/>
      <c r="AA746" s="44"/>
      <c r="AB746" s="44"/>
      <c r="AC746" s="44"/>
      <c r="AD746" s="44"/>
      <c r="AE746" s="44"/>
      <c r="AF746" s="44"/>
      <c r="AG746" s="44"/>
      <c r="AH746" s="42"/>
      <c r="AI746" s="42"/>
    </row>
    <row r="747" spans="1:35" ht="12.75" customHeight="1" x14ac:dyDescent="0.2">
      <c r="A747" s="42"/>
      <c r="B747" s="42"/>
      <c r="C747" s="42"/>
      <c r="D747" s="42"/>
      <c r="E747" s="42"/>
      <c r="F747" s="42"/>
      <c r="G747" s="44"/>
      <c r="H747" s="44"/>
      <c r="I747" s="41"/>
      <c r="J747" s="44"/>
      <c r="K747" s="41"/>
      <c r="L747" s="53"/>
      <c r="M747" s="41"/>
      <c r="N747" s="53"/>
      <c r="O747" s="44"/>
      <c r="P747" s="44"/>
      <c r="Q747" s="44"/>
      <c r="R747" s="44"/>
      <c r="S747" s="44"/>
      <c r="T747" s="44"/>
      <c r="U747" s="44"/>
      <c r="V747" s="44"/>
      <c r="W747" s="44"/>
      <c r="X747" s="44"/>
      <c r="Y747" s="44"/>
      <c r="Z747" s="44"/>
      <c r="AA747" s="44"/>
      <c r="AB747" s="44"/>
      <c r="AC747" s="44"/>
      <c r="AD747" s="44"/>
      <c r="AE747" s="44"/>
      <c r="AF747" s="44"/>
      <c r="AG747" s="44"/>
      <c r="AH747" s="42"/>
      <c r="AI747" s="42"/>
    </row>
    <row r="748" spans="1:35" ht="12.75" customHeight="1" x14ac:dyDescent="0.2">
      <c r="A748" s="42"/>
      <c r="B748" s="42"/>
      <c r="C748" s="42"/>
      <c r="D748" s="42"/>
      <c r="E748" s="42"/>
      <c r="F748" s="42"/>
      <c r="G748" s="44"/>
      <c r="H748" s="44"/>
      <c r="I748" s="41"/>
      <c r="J748" s="44"/>
      <c r="K748" s="41"/>
      <c r="L748" s="53"/>
      <c r="M748" s="41"/>
      <c r="N748" s="53"/>
      <c r="O748" s="44"/>
      <c r="P748" s="44"/>
      <c r="Q748" s="44"/>
      <c r="R748" s="44"/>
      <c r="S748" s="44"/>
      <c r="T748" s="44"/>
      <c r="U748" s="44"/>
      <c r="V748" s="44"/>
      <c r="W748" s="44"/>
      <c r="X748" s="44"/>
      <c r="Y748" s="44"/>
      <c r="Z748" s="44"/>
      <c r="AA748" s="44"/>
      <c r="AB748" s="44"/>
      <c r="AC748" s="44"/>
      <c r="AD748" s="44"/>
      <c r="AE748" s="44"/>
      <c r="AF748" s="44"/>
      <c r="AG748" s="44"/>
      <c r="AH748" s="42"/>
      <c r="AI748" s="42"/>
    </row>
    <row r="749" spans="1:35" ht="12.75" customHeight="1" x14ac:dyDescent="0.2">
      <c r="A749" s="42"/>
      <c r="B749" s="42"/>
      <c r="C749" s="42"/>
      <c r="D749" s="42"/>
      <c r="E749" s="42"/>
      <c r="F749" s="42"/>
      <c r="G749" s="44"/>
      <c r="H749" s="44"/>
      <c r="I749" s="41"/>
      <c r="J749" s="44"/>
      <c r="K749" s="41"/>
      <c r="L749" s="53"/>
      <c r="M749" s="41"/>
      <c r="N749" s="53"/>
      <c r="O749" s="44"/>
      <c r="P749" s="44"/>
      <c r="Q749" s="44"/>
      <c r="R749" s="44"/>
      <c r="S749" s="44"/>
      <c r="T749" s="44"/>
      <c r="U749" s="44"/>
      <c r="V749" s="44"/>
      <c r="W749" s="44"/>
      <c r="X749" s="44"/>
      <c r="Y749" s="44"/>
      <c r="Z749" s="44"/>
      <c r="AA749" s="44"/>
      <c r="AB749" s="44"/>
      <c r="AC749" s="44"/>
      <c r="AD749" s="44"/>
      <c r="AE749" s="44"/>
      <c r="AF749" s="44"/>
      <c r="AG749" s="44"/>
      <c r="AH749" s="42"/>
      <c r="AI749" s="42"/>
    </row>
    <row r="750" spans="1:35" ht="12.75" customHeight="1" x14ac:dyDescent="0.2">
      <c r="A750" s="42"/>
      <c r="B750" s="42"/>
      <c r="C750" s="42"/>
      <c r="D750" s="42"/>
      <c r="E750" s="42"/>
      <c r="F750" s="42"/>
      <c r="G750" s="44"/>
      <c r="H750" s="44"/>
      <c r="I750" s="41"/>
      <c r="J750" s="44"/>
      <c r="K750" s="41"/>
      <c r="L750" s="53"/>
      <c r="M750" s="41"/>
      <c r="N750" s="53"/>
      <c r="O750" s="44"/>
      <c r="P750" s="44"/>
      <c r="Q750" s="44"/>
      <c r="R750" s="44"/>
      <c r="S750" s="44"/>
      <c r="T750" s="44"/>
      <c r="U750" s="44"/>
      <c r="V750" s="44"/>
      <c r="W750" s="44"/>
      <c r="X750" s="44"/>
      <c r="Y750" s="44"/>
      <c r="Z750" s="44"/>
      <c r="AA750" s="44"/>
      <c r="AB750" s="44"/>
      <c r="AC750" s="44"/>
      <c r="AD750" s="44"/>
      <c r="AE750" s="44"/>
      <c r="AF750" s="44"/>
      <c r="AG750" s="44"/>
      <c r="AH750" s="42"/>
      <c r="AI750" s="42"/>
    </row>
    <row r="751" spans="1:35" ht="12.75" customHeight="1" x14ac:dyDescent="0.2">
      <c r="A751" s="42"/>
      <c r="B751" s="42"/>
      <c r="C751" s="42"/>
      <c r="D751" s="42"/>
      <c r="E751" s="42"/>
      <c r="F751" s="42"/>
      <c r="G751" s="44"/>
      <c r="H751" s="44"/>
      <c r="I751" s="41"/>
      <c r="J751" s="44"/>
      <c r="K751" s="41"/>
      <c r="L751" s="53"/>
      <c r="M751" s="41"/>
      <c r="N751" s="53"/>
      <c r="O751" s="44"/>
      <c r="P751" s="44"/>
      <c r="Q751" s="44"/>
      <c r="R751" s="44"/>
      <c r="S751" s="44"/>
      <c r="T751" s="44"/>
      <c r="U751" s="44"/>
      <c r="V751" s="44"/>
      <c r="W751" s="44"/>
      <c r="X751" s="44"/>
      <c r="Y751" s="44"/>
      <c r="Z751" s="44"/>
      <c r="AA751" s="44"/>
      <c r="AB751" s="44"/>
      <c r="AC751" s="44"/>
      <c r="AD751" s="44"/>
      <c r="AE751" s="44"/>
      <c r="AF751" s="44"/>
      <c r="AG751" s="44"/>
      <c r="AH751" s="42"/>
      <c r="AI751" s="42"/>
    </row>
    <row r="752" spans="1:35" ht="12.75" customHeight="1" x14ac:dyDescent="0.2">
      <c r="A752" s="42"/>
      <c r="B752" s="42"/>
      <c r="C752" s="42"/>
      <c r="D752" s="42"/>
      <c r="E752" s="42"/>
      <c r="F752" s="42"/>
      <c r="G752" s="44"/>
      <c r="H752" s="44"/>
      <c r="I752" s="41"/>
      <c r="J752" s="44"/>
      <c r="K752" s="41"/>
      <c r="L752" s="53"/>
      <c r="M752" s="41"/>
      <c r="N752" s="53"/>
      <c r="O752" s="44"/>
      <c r="P752" s="44"/>
      <c r="Q752" s="44"/>
      <c r="R752" s="44"/>
      <c r="S752" s="44"/>
      <c r="T752" s="44"/>
      <c r="U752" s="44"/>
      <c r="V752" s="44"/>
      <c r="W752" s="44"/>
      <c r="X752" s="44"/>
      <c r="Y752" s="44"/>
      <c r="Z752" s="44"/>
      <c r="AA752" s="44"/>
      <c r="AB752" s="44"/>
      <c r="AC752" s="44"/>
      <c r="AD752" s="44"/>
      <c r="AE752" s="44"/>
      <c r="AF752" s="44"/>
      <c r="AG752" s="44"/>
      <c r="AH752" s="42"/>
      <c r="AI752" s="42"/>
    </row>
    <row r="753" spans="1:35" ht="12.75" customHeight="1" x14ac:dyDescent="0.2">
      <c r="A753" s="42"/>
      <c r="B753" s="42"/>
      <c r="C753" s="42"/>
      <c r="D753" s="42"/>
      <c r="E753" s="42"/>
      <c r="F753" s="42"/>
      <c r="G753" s="44"/>
      <c r="H753" s="44"/>
      <c r="I753" s="41"/>
      <c r="J753" s="44"/>
      <c r="K753" s="41"/>
      <c r="L753" s="53"/>
      <c r="M753" s="41"/>
      <c r="N753" s="53"/>
      <c r="O753" s="44"/>
      <c r="P753" s="44"/>
      <c r="Q753" s="44"/>
      <c r="R753" s="44"/>
      <c r="S753" s="44"/>
      <c r="T753" s="44"/>
      <c r="U753" s="44"/>
      <c r="V753" s="44"/>
      <c r="W753" s="44"/>
      <c r="X753" s="44"/>
      <c r="Y753" s="44"/>
      <c r="Z753" s="44"/>
      <c r="AA753" s="44"/>
      <c r="AB753" s="44"/>
      <c r="AC753" s="44"/>
      <c r="AD753" s="44"/>
      <c r="AE753" s="44"/>
      <c r="AF753" s="44"/>
      <c r="AG753" s="44"/>
      <c r="AH753" s="42"/>
      <c r="AI753" s="42"/>
    </row>
    <row r="754" spans="1:35" ht="12.75" customHeight="1" x14ac:dyDescent="0.2">
      <c r="A754" s="42"/>
      <c r="B754" s="42"/>
      <c r="C754" s="42"/>
      <c r="D754" s="42"/>
      <c r="E754" s="42"/>
      <c r="F754" s="42"/>
      <c r="G754" s="44"/>
      <c r="H754" s="44"/>
      <c r="I754" s="41"/>
      <c r="J754" s="44"/>
      <c r="K754" s="41"/>
      <c r="L754" s="53"/>
      <c r="M754" s="41"/>
      <c r="N754" s="53"/>
      <c r="O754" s="44"/>
      <c r="P754" s="44"/>
      <c r="Q754" s="44"/>
      <c r="R754" s="44"/>
      <c r="S754" s="44"/>
      <c r="T754" s="44"/>
      <c r="U754" s="44"/>
      <c r="V754" s="44"/>
      <c r="W754" s="44"/>
      <c r="X754" s="44"/>
      <c r="Y754" s="44"/>
      <c r="Z754" s="44"/>
      <c r="AA754" s="44"/>
      <c r="AB754" s="44"/>
      <c r="AC754" s="44"/>
      <c r="AD754" s="44"/>
      <c r="AE754" s="44"/>
      <c r="AF754" s="44"/>
      <c r="AG754" s="44"/>
      <c r="AH754" s="42"/>
      <c r="AI754" s="42"/>
    </row>
    <row r="755" spans="1:35" ht="12.75" customHeight="1" x14ac:dyDescent="0.2">
      <c r="A755" s="42"/>
      <c r="B755" s="42"/>
      <c r="C755" s="42"/>
      <c r="D755" s="42"/>
      <c r="E755" s="42"/>
      <c r="F755" s="42"/>
      <c r="G755" s="44"/>
      <c r="H755" s="44"/>
      <c r="I755" s="41"/>
      <c r="J755" s="44"/>
      <c r="K755" s="41"/>
      <c r="L755" s="53"/>
      <c r="M755" s="41"/>
      <c r="N755" s="53"/>
      <c r="O755" s="44"/>
      <c r="P755" s="44"/>
      <c r="Q755" s="44"/>
      <c r="R755" s="44"/>
      <c r="S755" s="44"/>
      <c r="T755" s="44"/>
      <c r="U755" s="44"/>
      <c r="V755" s="44"/>
      <c r="W755" s="44"/>
      <c r="X755" s="44"/>
      <c r="Y755" s="44"/>
      <c r="Z755" s="44"/>
      <c r="AA755" s="44"/>
      <c r="AB755" s="44"/>
      <c r="AC755" s="44"/>
      <c r="AD755" s="44"/>
      <c r="AE755" s="44"/>
      <c r="AF755" s="44"/>
      <c r="AG755" s="44"/>
      <c r="AH755" s="42"/>
      <c r="AI755" s="42"/>
    </row>
    <row r="756" spans="1:35" ht="12.75" customHeight="1" x14ac:dyDescent="0.2">
      <c r="A756" s="42"/>
      <c r="B756" s="42"/>
      <c r="C756" s="42"/>
      <c r="D756" s="42"/>
      <c r="E756" s="42"/>
      <c r="F756" s="42"/>
      <c r="G756" s="44"/>
      <c r="H756" s="44"/>
      <c r="I756" s="41"/>
      <c r="J756" s="44"/>
      <c r="K756" s="41"/>
      <c r="L756" s="53"/>
      <c r="M756" s="41"/>
      <c r="N756" s="53"/>
      <c r="O756" s="44"/>
      <c r="P756" s="44"/>
      <c r="Q756" s="44"/>
      <c r="R756" s="44"/>
      <c r="S756" s="44"/>
      <c r="T756" s="44"/>
      <c r="U756" s="44"/>
      <c r="V756" s="44"/>
      <c r="W756" s="44"/>
      <c r="X756" s="44"/>
      <c r="Y756" s="44"/>
      <c r="Z756" s="44"/>
      <c r="AA756" s="44"/>
      <c r="AB756" s="44"/>
      <c r="AC756" s="44"/>
      <c r="AD756" s="44"/>
      <c r="AE756" s="44"/>
      <c r="AF756" s="44"/>
      <c r="AG756" s="44"/>
      <c r="AH756" s="42"/>
      <c r="AI756" s="42"/>
    </row>
    <row r="757" spans="1:35" ht="12.75" customHeight="1" x14ac:dyDescent="0.2">
      <c r="A757" s="42"/>
      <c r="B757" s="42"/>
      <c r="C757" s="42"/>
      <c r="D757" s="42"/>
      <c r="E757" s="42"/>
      <c r="F757" s="42"/>
      <c r="G757" s="44"/>
      <c r="H757" s="44"/>
      <c r="I757" s="41"/>
      <c r="J757" s="44"/>
      <c r="K757" s="41"/>
      <c r="L757" s="53"/>
      <c r="M757" s="41"/>
      <c r="N757" s="53"/>
      <c r="O757" s="44"/>
      <c r="P757" s="44"/>
      <c r="Q757" s="44"/>
      <c r="R757" s="44"/>
      <c r="S757" s="44"/>
      <c r="T757" s="44"/>
      <c r="U757" s="44"/>
      <c r="V757" s="44"/>
      <c r="W757" s="44"/>
      <c r="X757" s="44"/>
      <c r="Y757" s="44"/>
      <c r="Z757" s="44"/>
      <c r="AA757" s="44"/>
      <c r="AB757" s="44"/>
      <c r="AC757" s="44"/>
      <c r="AD757" s="44"/>
      <c r="AE757" s="44"/>
      <c r="AF757" s="44"/>
      <c r="AG757" s="44"/>
      <c r="AH757" s="42"/>
      <c r="AI757" s="42"/>
    </row>
    <row r="758" spans="1:35" ht="12.75" customHeight="1" x14ac:dyDescent="0.2">
      <c r="A758" s="42"/>
      <c r="B758" s="42"/>
      <c r="C758" s="42"/>
      <c r="D758" s="42"/>
      <c r="E758" s="42"/>
      <c r="F758" s="42"/>
      <c r="G758" s="44"/>
      <c r="H758" s="44"/>
      <c r="I758" s="41"/>
      <c r="J758" s="44"/>
      <c r="K758" s="41"/>
      <c r="L758" s="53"/>
      <c r="M758" s="41"/>
      <c r="N758" s="53"/>
      <c r="O758" s="44"/>
      <c r="P758" s="44"/>
      <c r="Q758" s="44"/>
      <c r="R758" s="44"/>
      <c r="S758" s="44"/>
      <c r="T758" s="44"/>
      <c r="U758" s="44"/>
      <c r="V758" s="44"/>
      <c r="W758" s="44"/>
      <c r="X758" s="44"/>
      <c r="Y758" s="44"/>
      <c r="Z758" s="44"/>
      <c r="AA758" s="44"/>
      <c r="AB758" s="44"/>
      <c r="AC758" s="44"/>
      <c r="AD758" s="44"/>
      <c r="AE758" s="44"/>
      <c r="AF758" s="44"/>
      <c r="AG758" s="44"/>
      <c r="AH758" s="42"/>
      <c r="AI758" s="42"/>
    </row>
    <row r="759" spans="1:35" ht="12.75" customHeight="1" x14ac:dyDescent="0.2">
      <c r="A759" s="42"/>
      <c r="B759" s="42"/>
      <c r="C759" s="42"/>
      <c r="D759" s="42"/>
      <c r="E759" s="42"/>
      <c r="F759" s="42"/>
      <c r="G759" s="44"/>
      <c r="H759" s="44"/>
      <c r="I759" s="41"/>
      <c r="J759" s="44"/>
      <c r="K759" s="41"/>
      <c r="L759" s="53"/>
      <c r="M759" s="41"/>
      <c r="N759" s="53"/>
      <c r="O759" s="44"/>
      <c r="P759" s="44"/>
      <c r="Q759" s="44"/>
      <c r="R759" s="44"/>
      <c r="S759" s="44"/>
      <c r="T759" s="44"/>
      <c r="U759" s="44"/>
      <c r="V759" s="44"/>
      <c r="W759" s="44"/>
      <c r="X759" s="44"/>
      <c r="Y759" s="44"/>
      <c r="Z759" s="44"/>
      <c r="AA759" s="44"/>
      <c r="AB759" s="44"/>
      <c r="AC759" s="44"/>
      <c r="AD759" s="44"/>
      <c r="AE759" s="44"/>
      <c r="AF759" s="44"/>
      <c r="AG759" s="44"/>
      <c r="AH759" s="42"/>
      <c r="AI759" s="42"/>
    </row>
    <row r="760" spans="1:35" ht="12.75" customHeight="1" x14ac:dyDescent="0.2">
      <c r="A760" s="42"/>
      <c r="B760" s="42"/>
      <c r="C760" s="42"/>
      <c r="D760" s="42"/>
      <c r="E760" s="42"/>
      <c r="F760" s="42"/>
      <c r="G760" s="44"/>
      <c r="H760" s="44"/>
      <c r="I760" s="41"/>
      <c r="J760" s="44"/>
      <c r="K760" s="41"/>
      <c r="L760" s="53"/>
      <c r="M760" s="41"/>
      <c r="N760" s="53"/>
      <c r="O760" s="44"/>
      <c r="P760" s="44"/>
      <c r="Q760" s="44"/>
      <c r="R760" s="44"/>
      <c r="S760" s="44"/>
      <c r="T760" s="44"/>
      <c r="U760" s="44"/>
      <c r="V760" s="44"/>
      <c r="W760" s="44"/>
      <c r="X760" s="44"/>
      <c r="Y760" s="44"/>
      <c r="Z760" s="44"/>
      <c r="AA760" s="44"/>
      <c r="AB760" s="44"/>
      <c r="AC760" s="44"/>
      <c r="AD760" s="44"/>
      <c r="AE760" s="44"/>
      <c r="AF760" s="44"/>
      <c r="AG760" s="44"/>
      <c r="AH760" s="42"/>
      <c r="AI760" s="42"/>
    </row>
    <row r="761" spans="1:35" ht="12.75" customHeight="1" x14ac:dyDescent="0.2">
      <c r="A761" s="42"/>
      <c r="B761" s="42"/>
      <c r="C761" s="42"/>
      <c r="D761" s="42"/>
      <c r="E761" s="42"/>
      <c r="F761" s="42"/>
      <c r="G761" s="44"/>
      <c r="H761" s="44"/>
      <c r="I761" s="41"/>
      <c r="J761" s="44"/>
      <c r="K761" s="41"/>
      <c r="L761" s="53"/>
      <c r="M761" s="41"/>
      <c r="N761" s="53"/>
      <c r="O761" s="44"/>
      <c r="P761" s="44"/>
      <c r="Q761" s="44"/>
      <c r="R761" s="44"/>
      <c r="S761" s="44"/>
      <c r="T761" s="44"/>
      <c r="U761" s="44"/>
      <c r="V761" s="44"/>
      <c r="W761" s="44"/>
      <c r="X761" s="44"/>
      <c r="Y761" s="44"/>
      <c r="Z761" s="44"/>
      <c r="AA761" s="44"/>
      <c r="AB761" s="44"/>
      <c r="AC761" s="44"/>
      <c r="AD761" s="44"/>
      <c r="AE761" s="44"/>
      <c r="AF761" s="44"/>
      <c r="AG761" s="44"/>
      <c r="AH761" s="42"/>
      <c r="AI761" s="42"/>
    </row>
    <row r="762" spans="1:35" ht="12.75" customHeight="1" x14ac:dyDescent="0.2">
      <c r="A762" s="42"/>
      <c r="B762" s="42"/>
      <c r="C762" s="42"/>
      <c r="D762" s="42"/>
      <c r="E762" s="42"/>
      <c r="F762" s="42"/>
      <c r="G762" s="44"/>
      <c r="H762" s="44"/>
      <c r="I762" s="41"/>
      <c r="J762" s="44"/>
      <c r="K762" s="41"/>
      <c r="L762" s="53"/>
      <c r="M762" s="41"/>
      <c r="N762" s="53"/>
      <c r="O762" s="44"/>
      <c r="P762" s="44"/>
      <c r="Q762" s="44"/>
      <c r="R762" s="44"/>
      <c r="S762" s="44"/>
      <c r="T762" s="44"/>
      <c r="U762" s="44"/>
      <c r="V762" s="44"/>
      <c r="W762" s="44"/>
      <c r="X762" s="44"/>
      <c r="Y762" s="44"/>
      <c r="Z762" s="44"/>
      <c r="AA762" s="44"/>
      <c r="AB762" s="44"/>
      <c r="AC762" s="44"/>
      <c r="AD762" s="44"/>
      <c r="AE762" s="44"/>
      <c r="AF762" s="44"/>
      <c r="AG762" s="44"/>
      <c r="AH762" s="42"/>
      <c r="AI762" s="42"/>
    </row>
    <row r="763" spans="1:35" ht="12.75" customHeight="1" x14ac:dyDescent="0.2">
      <c r="A763" s="42"/>
      <c r="B763" s="42"/>
      <c r="C763" s="42"/>
      <c r="D763" s="42"/>
      <c r="E763" s="42"/>
      <c r="F763" s="42"/>
      <c r="G763" s="44"/>
      <c r="H763" s="44"/>
      <c r="I763" s="41"/>
      <c r="J763" s="44"/>
      <c r="K763" s="41"/>
      <c r="L763" s="53"/>
      <c r="M763" s="41"/>
      <c r="N763" s="53"/>
      <c r="O763" s="44"/>
      <c r="P763" s="44"/>
      <c r="Q763" s="44"/>
      <c r="R763" s="44"/>
      <c r="S763" s="44"/>
      <c r="T763" s="44"/>
      <c r="U763" s="44"/>
      <c r="V763" s="44"/>
      <c r="W763" s="44"/>
      <c r="X763" s="44"/>
      <c r="Y763" s="44"/>
      <c r="Z763" s="44"/>
      <c r="AA763" s="44"/>
      <c r="AB763" s="44"/>
      <c r="AC763" s="44"/>
      <c r="AD763" s="44"/>
      <c r="AE763" s="44"/>
      <c r="AF763" s="44"/>
      <c r="AG763" s="44"/>
      <c r="AH763" s="42"/>
      <c r="AI763" s="42"/>
    </row>
    <row r="764" spans="1:35" ht="12.75" customHeight="1" x14ac:dyDescent="0.2">
      <c r="A764" s="42"/>
      <c r="B764" s="42"/>
      <c r="C764" s="42"/>
      <c r="D764" s="42"/>
      <c r="E764" s="42"/>
      <c r="F764" s="42"/>
      <c r="G764" s="44"/>
      <c r="H764" s="44"/>
      <c r="I764" s="41"/>
      <c r="J764" s="44"/>
      <c r="K764" s="41"/>
      <c r="L764" s="53"/>
      <c r="M764" s="41"/>
      <c r="N764" s="53"/>
      <c r="O764" s="44"/>
      <c r="P764" s="44"/>
      <c r="Q764" s="44"/>
      <c r="R764" s="44"/>
      <c r="S764" s="44"/>
      <c r="T764" s="44"/>
      <c r="U764" s="44"/>
      <c r="V764" s="44"/>
      <c r="W764" s="44"/>
      <c r="X764" s="44"/>
      <c r="Y764" s="44"/>
      <c r="Z764" s="44"/>
      <c r="AA764" s="44"/>
      <c r="AB764" s="44"/>
      <c r="AC764" s="44"/>
      <c r="AD764" s="44"/>
      <c r="AE764" s="44"/>
      <c r="AF764" s="44"/>
      <c r="AG764" s="44"/>
      <c r="AH764" s="42"/>
      <c r="AI764" s="42"/>
    </row>
    <row r="765" spans="1:35" ht="12.75" customHeight="1" x14ac:dyDescent="0.2">
      <c r="A765" s="42"/>
      <c r="B765" s="42"/>
      <c r="C765" s="42"/>
      <c r="D765" s="42"/>
      <c r="E765" s="42"/>
      <c r="F765" s="42"/>
      <c r="G765" s="44"/>
      <c r="H765" s="44"/>
      <c r="I765" s="41"/>
      <c r="J765" s="44"/>
      <c r="K765" s="41"/>
      <c r="L765" s="53"/>
      <c r="M765" s="41"/>
      <c r="N765" s="53"/>
      <c r="O765" s="44"/>
      <c r="P765" s="44"/>
      <c r="Q765" s="44"/>
      <c r="R765" s="44"/>
      <c r="S765" s="44"/>
      <c r="T765" s="44"/>
      <c r="U765" s="44"/>
      <c r="V765" s="44"/>
      <c r="W765" s="44"/>
      <c r="X765" s="44"/>
      <c r="Y765" s="44"/>
      <c r="Z765" s="44"/>
      <c r="AA765" s="44"/>
      <c r="AB765" s="44"/>
      <c r="AC765" s="44"/>
      <c r="AD765" s="44"/>
      <c r="AE765" s="44"/>
      <c r="AF765" s="44"/>
      <c r="AG765" s="44"/>
      <c r="AH765" s="42"/>
      <c r="AI765" s="42"/>
    </row>
    <row r="766" spans="1:35" ht="12.75" customHeight="1" x14ac:dyDescent="0.2">
      <c r="A766" s="42"/>
      <c r="B766" s="42"/>
      <c r="C766" s="42"/>
      <c r="D766" s="42"/>
      <c r="E766" s="42"/>
      <c r="F766" s="42"/>
      <c r="G766" s="44"/>
      <c r="H766" s="44"/>
      <c r="I766" s="41"/>
      <c r="J766" s="44"/>
      <c r="K766" s="41"/>
      <c r="L766" s="53"/>
      <c r="M766" s="41"/>
      <c r="N766" s="53"/>
      <c r="O766" s="44"/>
      <c r="P766" s="44"/>
      <c r="Q766" s="44"/>
      <c r="R766" s="44"/>
      <c r="S766" s="44"/>
      <c r="T766" s="44"/>
      <c r="U766" s="44"/>
      <c r="V766" s="44"/>
      <c r="W766" s="44"/>
      <c r="X766" s="44"/>
      <c r="Y766" s="44"/>
      <c r="Z766" s="44"/>
      <c r="AA766" s="44"/>
      <c r="AB766" s="44"/>
      <c r="AC766" s="44"/>
      <c r="AD766" s="44"/>
      <c r="AE766" s="44"/>
      <c r="AF766" s="44"/>
      <c r="AG766" s="44"/>
      <c r="AH766" s="42"/>
      <c r="AI766" s="42"/>
    </row>
    <row r="767" spans="1:35" ht="12.75" customHeight="1" x14ac:dyDescent="0.2">
      <c r="A767" s="42"/>
      <c r="B767" s="42"/>
      <c r="C767" s="42"/>
      <c r="D767" s="42"/>
      <c r="E767" s="42"/>
      <c r="F767" s="42"/>
      <c r="G767" s="44"/>
      <c r="H767" s="44"/>
      <c r="I767" s="41"/>
      <c r="J767" s="44"/>
      <c r="K767" s="41"/>
      <c r="L767" s="53"/>
      <c r="M767" s="41"/>
      <c r="N767" s="53"/>
      <c r="O767" s="44"/>
      <c r="P767" s="44"/>
      <c r="Q767" s="44"/>
      <c r="R767" s="44"/>
      <c r="S767" s="44"/>
      <c r="T767" s="44"/>
      <c r="U767" s="44"/>
      <c r="V767" s="44"/>
      <c r="W767" s="44"/>
      <c r="X767" s="44"/>
      <c r="Y767" s="44"/>
      <c r="Z767" s="44"/>
      <c r="AA767" s="44"/>
      <c r="AB767" s="44"/>
      <c r="AC767" s="44"/>
      <c r="AD767" s="44"/>
      <c r="AE767" s="44"/>
      <c r="AF767" s="44"/>
      <c r="AG767" s="44"/>
      <c r="AH767" s="42"/>
      <c r="AI767" s="42"/>
    </row>
    <row r="768" spans="1:35" ht="12.75" customHeight="1" x14ac:dyDescent="0.2">
      <c r="A768" s="42"/>
      <c r="B768" s="42"/>
      <c r="C768" s="42"/>
      <c r="D768" s="42"/>
      <c r="E768" s="42"/>
      <c r="F768" s="42"/>
      <c r="G768" s="44"/>
      <c r="H768" s="44"/>
      <c r="I768" s="41"/>
      <c r="J768" s="44"/>
      <c r="K768" s="41"/>
      <c r="L768" s="53"/>
      <c r="M768" s="41"/>
      <c r="N768" s="53"/>
      <c r="O768" s="44"/>
      <c r="P768" s="44"/>
      <c r="Q768" s="44"/>
      <c r="R768" s="44"/>
      <c r="S768" s="44"/>
      <c r="T768" s="44"/>
      <c r="U768" s="44"/>
      <c r="V768" s="44"/>
      <c r="W768" s="44"/>
      <c r="X768" s="44"/>
      <c r="Y768" s="44"/>
      <c r="Z768" s="44"/>
      <c r="AA768" s="44"/>
      <c r="AB768" s="44"/>
      <c r="AC768" s="44"/>
      <c r="AD768" s="44"/>
      <c r="AE768" s="44"/>
      <c r="AF768" s="44"/>
      <c r="AG768" s="44"/>
      <c r="AH768" s="42"/>
      <c r="AI768" s="42"/>
    </row>
    <row r="769" spans="1:35" ht="12.75" customHeight="1" x14ac:dyDescent="0.2">
      <c r="A769" s="42"/>
      <c r="B769" s="42"/>
      <c r="C769" s="42"/>
      <c r="D769" s="42"/>
      <c r="E769" s="42"/>
      <c r="F769" s="42"/>
      <c r="G769" s="44"/>
      <c r="H769" s="44"/>
      <c r="I769" s="41"/>
      <c r="J769" s="44"/>
      <c r="K769" s="41"/>
      <c r="L769" s="53"/>
      <c r="M769" s="41"/>
      <c r="N769" s="53"/>
      <c r="O769" s="44"/>
      <c r="P769" s="44"/>
      <c r="Q769" s="44"/>
      <c r="R769" s="44"/>
      <c r="S769" s="44"/>
      <c r="T769" s="44"/>
      <c r="U769" s="44"/>
      <c r="V769" s="44"/>
      <c r="W769" s="44"/>
      <c r="X769" s="44"/>
      <c r="Y769" s="44"/>
      <c r="Z769" s="44"/>
      <c r="AA769" s="44"/>
      <c r="AB769" s="44"/>
      <c r="AC769" s="44"/>
      <c r="AD769" s="44"/>
      <c r="AE769" s="44"/>
      <c r="AF769" s="44"/>
      <c r="AG769" s="44"/>
      <c r="AH769" s="42"/>
      <c r="AI769" s="42"/>
    </row>
    <row r="770" spans="1:35" ht="12.75" customHeight="1" x14ac:dyDescent="0.2">
      <c r="A770" s="42"/>
      <c r="B770" s="42"/>
      <c r="C770" s="42"/>
      <c r="D770" s="42"/>
      <c r="E770" s="42"/>
      <c r="F770" s="42"/>
      <c r="G770" s="44"/>
      <c r="H770" s="44"/>
      <c r="I770" s="41"/>
      <c r="J770" s="44"/>
      <c r="K770" s="41"/>
      <c r="L770" s="53"/>
      <c r="M770" s="41"/>
      <c r="N770" s="53"/>
      <c r="O770" s="44"/>
      <c r="P770" s="44"/>
      <c r="Q770" s="44"/>
      <c r="R770" s="44"/>
      <c r="S770" s="44"/>
      <c r="T770" s="44"/>
      <c r="U770" s="44"/>
      <c r="V770" s="44"/>
      <c r="W770" s="44"/>
      <c r="X770" s="44"/>
      <c r="Y770" s="44"/>
      <c r="Z770" s="44"/>
      <c r="AA770" s="44"/>
      <c r="AB770" s="44"/>
      <c r="AC770" s="44"/>
      <c r="AD770" s="44"/>
      <c r="AE770" s="44"/>
      <c r="AF770" s="44"/>
      <c r="AG770" s="44"/>
      <c r="AH770" s="42"/>
      <c r="AI770" s="42"/>
    </row>
    <row r="771" spans="1:35" ht="12.75" customHeight="1" x14ac:dyDescent="0.2">
      <c r="A771" s="42"/>
      <c r="B771" s="42"/>
      <c r="C771" s="42"/>
      <c r="D771" s="42"/>
      <c r="E771" s="42"/>
      <c r="F771" s="42"/>
      <c r="G771" s="44"/>
      <c r="H771" s="44"/>
      <c r="I771" s="41"/>
      <c r="J771" s="44"/>
      <c r="K771" s="41"/>
      <c r="L771" s="53"/>
      <c r="M771" s="41"/>
      <c r="N771" s="53"/>
      <c r="O771" s="44"/>
      <c r="P771" s="44"/>
      <c r="Q771" s="44"/>
      <c r="R771" s="44"/>
      <c r="S771" s="44"/>
      <c r="T771" s="44"/>
      <c r="U771" s="44"/>
      <c r="V771" s="44"/>
      <c r="W771" s="44"/>
      <c r="X771" s="44"/>
      <c r="Y771" s="44"/>
      <c r="Z771" s="44"/>
      <c r="AA771" s="44"/>
      <c r="AB771" s="44"/>
      <c r="AC771" s="44"/>
      <c r="AD771" s="44"/>
      <c r="AE771" s="44"/>
      <c r="AF771" s="44"/>
      <c r="AG771" s="44"/>
      <c r="AH771" s="42"/>
      <c r="AI771" s="42"/>
    </row>
    <row r="772" spans="1:35" ht="12.75" customHeight="1" x14ac:dyDescent="0.2">
      <c r="A772" s="42"/>
      <c r="B772" s="42"/>
      <c r="C772" s="42"/>
      <c r="D772" s="42"/>
      <c r="E772" s="42"/>
      <c r="F772" s="42"/>
      <c r="G772" s="44"/>
      <c r="H772" s="44"/>
      <c r="I772" s="41"/>
      <c r="J772" s="44"/>
      <c r="K772" s="41"/>
      <c r="L772" s="53"/>
      <c r="M772" s="41"/>
      <c r="N772" s="53"/>
      <c r="O772" s="44"/>
      <c r="P772" s="44"/>
      <c r="Q772" s="44"/>
      <c r="R772" s="44"/>
      <c r="S772" s="44"/>
      <c r="T772" s="44"/>
      <c r="U772" s="44"/>
      <c r="V772" s="44"/>
      <c r="W772" s="44"/>
      <c r="X772" s="44"/>
      <c r="Y772" s="44"/>
      <c r="Z772" s="44"/>
      <c r="AA772" s="44"/>
      <c r="AB772" s="44"/>
      <c r="AC772" s="44"/>
      <c r="AD772" s="44"/>
      <c r="AE772" s="44"/>
      <c r="AF772" s="44"/>
      <c r="AG772" s="44"/>
      <c r="AH772" s="42"/>
      <c r="AI772" s="42"/>
    </row>
    <row r="773" spans="1:35" ht="12.75" customHeight="1" x14ac:dyDescent="0.2">
      <c r="A773" s="42"/>
      <c r="B773" s="42"/>
      <c r="C773" s="42"/>
      <c r="D773" s="42"/>
      <c r="E773" s="42"/>
      <c r="F773" s="42"/>
      <c r="G773" s="44"/>
      <c r="H773" s="44"/>
      <c r="I773" s="41"/>
      <c r="J773" s="44"/>
      <c r="K773" s="41"/>
      <c r="L773" s="53"/>
      <c r="M773" s="41"/>
      <c r="N773" s="53"/>
      <c r="O773" s="44"/>
      <c r="P773" s="44"/>
      <c r="Q773" s="44"/>
      <c r="R773" s="44"/>
      <c r="S773" s="44"/>
      <c r="T773" s="44"/>
      <c r="U773" s="44"/>
      <c r="V773" s="44"/>
      <c r="W773" s="44"/>
      <c r="X773" s="44"/>
      <c r="Y773" s="44"/>
      <c r="Z773" s="44"/>
      <c r="AA773" s="44"/>
      <c r="AB773" s="44"/>
      <c r="AC773" s="44"/>
      <c r="AD773" s="44"/>
      <c r="AE773" s="44"/>
      <c r="AF773" s="44"/>
      <c r="AG773" s="44"/>
      <c r="AH773" s="42"/>
      <c r="AI773" s="42"/>
    </row>
    <row r="774" spans="1:35" ht="12.75" customHeight="1" x14ac:dyDescent="0.2">
      <c r="A774" s="42"/>
      <c r="B774" s="42"/>
      <c r="C774" s="42"/>
      <c r="D774" s="42"/>
      <c r="E774" s="42"/>
      <c r="F774" s="42"/>
      <c r="G774" s="44"/>
      <c r="H774" s="44"/>
      <c r="I774" s="41"/>
      <c r="J774" s="44"/>
      <c r="K774" s="41"/>
      <c r="L774" s="53"/>
      <c r="M774" s="41"/>
      <c r="N774" s="53"/>
      <c r="O774" s="44"/>
      <c r="P774" s="44"/>
      <c r="Q774" s="44"/>
      <c r="R774" s="44"/>
      <c r="S774" s="44"/>
      <c r="T774" s="44"/>
      <c r="U774" s="44"/>
      <c r="V774" s="44"/>
      <c r="W774" s="44"/>
      <c r="X774" s="44"/>
      <c r="Y774" s="44"/>
      <c r="Z774" s="44"/>
      <c r="AA774" s="44"/>
      <c r="AB774" s="44"/>
      <c r="AC774" s="44"/>
      <c r="AD774" s="44"/>
      <c r="AE774" s="44"/>
      <c r="AF774" s="44"/>
      <c r="AG774" s="44"/>
      <c r="AH774" s="42"/>
      <c r="AI774" s="42"/>
    </row>
    <row r="775" spans="1:35" ht="12.75" customHeight="1" x14ac:dyDescent="0.2">
      <c r="A775" s="42"/>
      <c r="B775" s="42"/>
      <c r="C775" s="42"/>
      <c r="D775" s="42"/>
      <c r="E775" s="42"/>
      <c r="F775" s="42"/>
      <c r="G775" s="44"/>
      <c r="H775" s="44"/>
      <c r="I775" s="41"/>
      <c r="J775" s="44"/>
      <c r="K775" s="41"/>
      <c r="L775" s="53"/>
      <c r="M775" s="41"/>
      <c r="N775" s="53"/>
      <c r="O775" s="44"/>
      <c r="P775" s="44"/>
      <c r="Q775" s="44"/>
      <c r="R775" s="44"/>
      <c r="S775" s="44"/>
      <c r="T775" s="44"/>
      <c r="U775" s="44"/>
      <c r="V775" s="44"/>
      <c r="W775" s="44"/>
      <c r="X775" s="44"/>
      <c r="Y775" s="44"/>
      <c r="Z775" s="44"/>
      <c r="AA775" s="44"/>
      <c r="AB775" s="44"/>
      <c r="AC775" s="44"/>
      <c r="AD775" s="44"/>
      <c r="AE775" s="44"/>
      <c r="AF775" s="44"/>
      <c r="AG775" s="44"/>
      <c r="AH775" s="42"/>
      <c r="AI775" s="42"/>
    </row>
    <row r="776" spans="1:35" ht="12.75" customHeight="1" x14ac:dyDescent="0.2">
      <c r="A776" s="42"/>
      <c r="B776" s="42"/>
      <c r="C776" s="42"/>
      <c r="D776" s="42"/>
      <c r="E776" s="42"/>
      <c r="F776" s="42"/>
      <c r="G776" s="44"/>
      <c r="H776" s="44"/>
      <c r="I776" s="41"/>
      <c r="J776" s="44"/>
      <c r="K776" s="41"/>
      <c r="L776" s="53"/>
      <c r="M776" s="41"/>
      <c r="N776" s="53"/>
      <c r="O776" s="44"/>
      <c r="P776" s="44"/>
      <c r="Q776" s="44"/>
      <c r="R776" s="44"/>
      <c r="S776" s="44"/>
      <c r="T776" s="44"/>
      <c r="U776" s="44"/>
      <c r="V776" s="44"/>
      <c r="W776" s="44"/>
      <c r="X776" s="44"/>
      <c r="Y776" s="44"/>
      <c r="Z776" s="44"/>
      <c r="AA776" s="44"/>
      <c r="AB776" s="44"/>
      <c r="AC776" s="44"/>
      <c r="AD776" s="44"/>
      <c r="AE776" s="44"/>
      <c r="AF776" s="44"/>
      <c r="AG776" s="44"/>
      <c r="AH776" s="42"/>
      <c r="AI776" s="42"/>
    </row>
    <row r="777" spans="1:35" ht="12.75" customHeight="1" x14ac:dyDescent="0.2">
      <c r="A777" s="42"/>
      <c r="B777" s="42"/>
      <c r="C777" s="42"/>
      <c r="D777" s="42"/>
      <c r="E777" s="42"/>
      <c r="F777" s="42"/>
      <c r="G777" s="44"/>
      <c r="H777" s="44"/>
      <c r="I777" s="41"/>
      <c r="J777" s="44"/>
      <c r="K777" s="41"/>
      <c r="L777" s="53"/>
      <c r="M777" s="41"/>
      <c r="N777" s="53"/>
      <c r="O777" s="44"/>
      <c r="P777" s="44"/>
      <c r="Q777" s="44"/>
      <c r="R777" s="44"/>
      <c r="S777" s="44"/>
      <c r="T777" s="44"/>
      <c r="U777" s="44"/>
      <c r="V777" s="44"/>
      <c r="W777" s="44"/>
      <c r="X777" s="44"/>
      <c r="Y777" s="44"/>
      <c r="Z777" s="44"/>
      <c r="AA777" s="44"/>
      <c r="AB777" s="44"/>
      <c r="AC777" s="44"/>
      <c r="AD777" s="44"/>
      <c r="AE777" s="44"/>
      <c r="AF777" s="44"/>
      <c r="AG777" s="44"/>
      <c r="AH777" s="42"/>
      <c r="AI777" s="42"/>
    </row>
    <row r="778" spans="1:35" ht="12.75" customHeight="1" x14ac:dyDescent="0.2">
      <c r="A778" s="42"/>
      <c r="B778" s="42"/>
      <c r="C778" s="42"/>
      <c r="D778" s="42"/>
      <c r="E778" s="42"/>
      <c r="F778" s="42"/>
      <c r="G778" s="44"/>
      <c r="H778" s="44"/>
      <c r="I778" s="41"/>
      <c r="J778" s="44"/>
      <c r="K778" s="41"/>
      <c r="L778" s="53"/>
      <c r="M778" s="41"/>
      <c r="N778" s="53"/>
      <c r="O778" s="44"/>
      <c r="P778" s="44"/>
      <c r="Q778" s="44"/>
      <c r="R778" s="44"/>
      <c r="S778" s="44"/>
      <c r="T778" s="44"/>
      <c r="U778" s="44"/>
      <c r="V778" s="44"/>
      <c r="W778" s="44"/>
      <c r="X778" s="44"/>
      <c r="Y778" s="44"/>
      <c r="Z778" s="44"/>
      <c r="AA778" s="44"/>
      <c r="AB778" s="44"/>
      <c r="AC778" s="44"/>
      <c r="AD778" s="44"/>
      <c r="AE778" s="44"/>
      <c r="AF778" s="44"/>
      <c r="AG778" s="44"/>
      <c r="AH778" s="42"/>
      <c r="AI778" s="42"/>
    </row>
    <row r="779" spans="1:35" ht="12.75" customHeight="1" x14ac:dyDescent="0.2">
      <c r="A779" s="42"/>
      <c r="B779" s="42"/>
      <c r="C779" s="42"/>
      <c r="D779" s="42"/>
      <c r="E779" s="42"/>
      <c r="F779" s="42"/>
      <c r="G779" s="44"/>
      <c r="H779" s="44"/>
      <c r="I779" s="41"/>
      <c r="J779" s="44"/>
      <c r="K779" s="41"/>
      <c r="L779" s="53"/>
      <c r="M779" s="41"/>
      <c r="N779" s="53"/>
      <c r="O779" s="44"/>
      <c r="P779" s="44"/>
      <c r="Q779" s="44"/>
      <c r="R779" s="44"/>
      <c r="S779" s="44"/>
      <c r="T779" s="44"/>
      <c r="U779" s="44"/>
      <c r="V779" s="44"/>
      <c r="W779" s="44"/>
      <c r="X779" s="44"/>
      <c r="Y779" s="44"/>
      <c r="Z779" s="44"/>
      <c r="AA779" s="44"/>
      <c r="AB779" s="44"/>
      <c r="AC779" s="44"/>
      <c r="AD779" s="44"/>
      <c r="AE779" s="44"/>
      <c r="AF779" s="44"/>
      <c r="AG779" s="44"/>
      <c r="AH779" s="42"/>
      <c r="AI779" s="42"/>
    </row>
    <row r="780" spans="1:35" ht="12.75" customHeight="1" x14ac:dyDescent="0.2">
      <c r="A780" s="42"/>
      <c r="B780" s="42"/>
      <c r="C780" s="42"/>
      <c r="D780" s="42"/>
      <c r="E780" s="42"/>
      <c r="F780" s="42"/>
      <c r="G780" s="44"/>
      <c r="H780" s="44"/>
      <c r="I780" s="41"/>
      <c r="J780" s="44"/>
      <c r="K780" s="41"/>
      <c r="L780" s="53"/>
      <c r="M780" s="41"/>
      <c r="N780" s="53"/>
      <c r="O780" s="44"/>
      <c r="P780" s="44"/>
      <c r="Q780" s="44"/>
      <c r="R780" s="44"/>
      <c r="S780" s="44"/>
      <c r="T780" s="44"/>
      <c r="U780" s="44"/>
      <c r="V780" s="44"/>
      <c r="W780" s="44"/>
      <c r="X780" s="44"/>
      <c r="Y780" s="44"/>
      <c r="Z780" s="44"/>
      <c r="AA780" s="44"/>
      <c r="AB780" s="44"/>
      <c r="AC780" s="44"/>
      <c r="AD780" s="44"/>
      <c r="AE780" s="44"/>
      <c r="AF780" s="44"/>
      <c r="AG780" s="44"/>
      <c r="AH780" s="42"/>
      <c r="AI780" s="42"/>
    </row>
    <row r="781" spans="1:35" ht="12.75" customHeight="1" x14ac:dyDescent="0.2">
      <c r="A781" s="42"/>
      <c r="B781" s="42"/>
      <c r="C781" s="42"/>
      <c r="D781" s="42"/>
      <c r="E781" s="42"/>
      <c r="F781" s="42"/>
      <c r="G781" s="44"/>
      <c r="H781" s="44"/>
      <c r="I781" s="41"/>
      <c r="J781" s="44"/>
      <c r="K781" s="41"/>
      <c r="L781" s="53"/>
      <c r="M781" s="41"/>
      <c r="N781" s="53"/>
      <c r="O781" s="44"/>
      <c r="P781" s="44"/>
      <c r="Q781" s="44"/>
      <c r="R781" s="44"/>
      <c r="S781" s="44"/>
      <c r="T781" s="44"/>
      <c r="U781" s="44"/>
      <c r="V781" s="44"/>
      <c r="W781" s="44"/>
      <c r="X781" s="44"/>
      <c r="Y781" s="44"/>
      <c r="Z781" s="44"/>
      <c r="AA781" s="44"/>
      <c r="AB781" s="44"/>
      <c r="AC781" s="44"/>
      <c r="AD781" s="44"/>
      <c r="AE781" s="44"/>
      <c r="AF781" s="44"/>
      <c r="AG781" s="44"/>
      <c r="AH781" s="42"/>
      <c r="AI781" s="42"/>
    </row>
    <row r="782" spans="1:35" ht="12.75" customHeight="1" x14ac:dyDescent="0.2">
      <c r="A782" s="42"/>
      <c r="B782" s="42"/>
      <c r="C782" s="42"/>
      <c r="D782" s="42"/>
      <c r="E782" s="42"/>
      <c r="F782" s="42"/>
      <c r="G782" s="44"/>
      <c r="H782" s="44"/>
      <c r="I782" s="41"/>
      <c r="J782" s="44"/>
      <c r="K782" s="41"/>
      <c r="L782" s="53"/>
      <c r="M782" s="41"/>
      <c r="N782" s="53"/>
      <c r="O782" s="44"/>
      <c r="P782" s="44"/>
      <c r="Q782" s="44"/>
      <c r="R782" s="44"/>
      <c r="S782" s="44"/>
      <c r="T782" s="44"/>
      <c r="U782" s="44"/>
      <c r="V782" s="44"/>
      <c r="W782" s="44"/>
      <c r="X782" s="44"/>
      <c r="Y782" s="44"/>
      <c r="Z782" s="44"/>
      <c r="AA782" s="44"/>
      <c r="AB782" s="44"/>
      <c r="AC782" s="44"/>
      <c r="AD782" s="44"/>
      <c r="AE782" s="44"/>
      <c r="AF782" s="44"/>
      <c r="AG782" s="44"/>
      <c r="AH782" s="42"/>
      <c r="AI782" s="42"/>
    </row>
    <row r="783" spans="1:35" ht="12.75" customHeight="1" x14ac:dyDescent="0.2">
      <c r="A783" s="42"/>
      <c r="B783" s="42"/>
      <c r="C783" s="42"/>
      <c r="D783" s="42"/>
      <c r="E783" s="42"/>
      <c r="F783" s="42"/>
      <c r="G783" s="44"/>
      <c r="H783" s="44"/>
      <c r="I783" s="41"/>
      <c r="J783" s="44"/>
      <c r="K783" s="41"/>
      <c r="L783" s="53"/>
      <c r="M783" s="41"/>
      <c r="N783" s="53"/>
      <c r="O783" s="44"/>
      <c r="P783" s="44"/>
      <c r="Q783" s="44"/>
      <c r="R783" s="44"/>
      <c r="S783" s="44"/>
      <c r="T783" s="44"/>
      <c r="U783" s="44"/>
      <c r="V783" s="44"/>
      <c r="W783" s="44"/>
      <c r="X783" s="44"/>
      <c r="Y783" s="44"/>
      <c r="Z783" s="44"/>
      <c r="AA783" s="44"/>
      <c r="AB783" s="44"/>
      <c r="AC783" s="44"/>
      <c r="AD783" s="44"/>
      <c r="AE783" s="44"/>
      <c r="AF783" s="44"/>
      <c r="AG783" s="44"/>
      <c r="AH783" s="42"/>
      <c r="AI783" s="42"/>
    </row>
    <row r="784" spans="1:35" ht="12.75" customHeight="1" x14ac:dyDescent="0.2">
      <c r="A784" s="42"/>
      <c r="B784" s="42"/>
      <c r="C784" s="42"/>
      <c r="D784" s="42"/>
      <c r="E784" s="42"/>
      <c r="F784" s="42"/>
      <c r="G784" s="44"/>
      <c r="H784" s="44"/>
      <c r="I784" s="41"/>
      <c r="J784" s="44"/>
      <c r="K784" s="41"/>
      <c r="L784" s="53"/>
      <c r="M784" s="41"/>
      <c r="N784" s="53"/>
      <c r="O784" s="44"/>
      <c r="P784" s="44"/>
      <c r="Q784" s="44"/>
      <c r="R784" s="44"/>
      <c r="S784" s="44"/>
      <c r="T784" s="44"/>
      <c r="U784" s="44"/>
      <c r="V784" s="44"/>
      <c r="W784" s="44"/>
      <c r="X784" s="44"/>
      <c r="Y784" s="44"/>
      <c r="Z784" s="44"/>
      <c r="AA784" s="44"/>
      <c r="AB784" s="44"/>
      <c r="AC784" s="44"/>
      <c r="AD784" s="44"/>
      <c r="AE784" s="44"/>
      <c r="AF784" s="44"/>
      <c r="AG784" s="44"/>
      <c r="AH784" s="42"/>
      <c r="AI784" s="42"/>
    </row>
    <row r="785" spans="1:35" ht="12.75" customHeight="1" x14ac:dyDescent="0.2">
      <c r="A785" s="42"/>
      <c r="B785" s="42"/>
      <c r="C785" s="42"/>
      <c r="D785" s="42"/>
      <c r="E785" s="42"/>
      <c r="F785" s="42"/>
      <c r="G785" s="44"/>
      <c r="H785" s="44"/>
      <c r="I785" s="41"/>
      <c r="J785" s="44"/>
      <c r="K785" s="41"/>
      <c r="L785" s="53"/>
      <c r="M785" s="41"/>
      <c r="N785" s="53"/>
      <c r="O785" s="44"/>
      <c r="P785" s="44"/>
      <c r="Q785" s="44"/>
      <c r="R785" s="44"/>
      <c r="S785" s="44"/>
      <c r="T785" s="44"/>
      <c r="U785" s="44"/>
      <c r="V785" s="44"/>
      <c r="W785" s="44"/>
      <c r="X785" s="44"/>
      <c r="Y785" s="44"/>
      <c r="Z785" s="44"/>
      <c r="AA785" s="44"/>
      <c r="AB785" s="44"/>
      <c r="AC785" s="44"/>
      <c r="AD785" s="44"/>
      <c r="AE785" s="44"/>
      <c r="AF785" s="44"/>
      <c r="AG785" s="44"/>
      <c r="AH785" s="42"/>
      <c r="AI785" s="42"/>
    </row>
    <row r="786" spans="1:35" ht="12.75" customHeight="1" x14ac:dyDescent="0.2">
      <c r="A786" s="42"/>
      <c r="B786" s="42"/>
      <c r="C786" s="42"/>
      <c r="D786" s="42"/>
      <c r="E786" s="42"/>
      <c r="F786" s="42"/>
      <c r="G786" s="44"/>
      <c r="H786" s="44"/>
      <c r="I786" s="41"/>
      <c r="J786" s="44"/>
      <c r="K786" s="41"/>
      <c r="L786" s="53"/>
      <c r="M786" s="41"/>
      <c r="N786" s="53"/>
      <c r="O786" s="44"/>
      <c r="P786" s="44"/>
      <c r="Q786" s="44"/>
      <c r="R786" s="44"/>
      <c r="S786" s="44"/>
      <c r="T786" s="44"/>
      <c r="U786" s="44"/>
      <c r="V786" s="44"/>
      <c r="W786" s="44"/>
      <c r="X786" s="44"/>
      <c r="Y786" s="44"/>
      <c r="Z786" s="44"/>
      <c r="AA786" s="44"/>
      <c r="AB786" s="44"/>
      <c r="AC786" s="44"/>
      <c r="AD786" s="44"/>
      <c r="AE786" s="44"/>
      <c r="AF786" s="44"/>
      <c r="AG786" s="44"/>
      <c r="AH786" s="42"/>
      <c r="AI786" s="42"/>
    </row>
    <row r="787" spans="1:35" ht="12.75" customHeight="1" x14ac:dyDescent="0.2">
      <c r="A787" s="42"/>
      <c r="B787" s="42"/>
      <c r="C787" s="42"/>
      <c r="D787" s="42"/>
      <c r="E787" s="42"/>
      <c r="F787" s="42"/>
      <c r="G787" s="44"/>
      <c r="H787" s="44"/>
      <c r="I787" s="41"/>
      <c r="J787" s="44"/>
      <c r="K787" s="41"/>
      <c r="L787" s="53"/>
      <c r="M787" s="41"/>
      <c r="N787" s="53"/>
      <c r="O787" s="44"/>
      <c r="P787" s="44"/>
      <c r="Q787" s="44"/>
      <c r="R787" s="44"/>
      <c r="S787" s="44"/>
      <c r="T787" s="44"/>
      <c r="U787" s="44"/>
      <c r="V787" s="44"/>
      <c r="W787" s="44"/>
      <c r="X787" s="44"/>
      <c r="Y787" s="44"/>
      <c r="Z787" s="44"/>
      <c r="AA787" s="44"/>
      <c r="AB787" s="44"/>
      <c r="AC787" s="44"/>
      <c r="AD787" s="44"/>
      <c r="AE787" s="44"/>
      <c r="AF787" s="44"/>
      <c r="AG787" s="44"/>
      <c r="AH787" s="42"/>
      <c r="AI787" s="42"/>
    </row>
    <row r="788" spans="1:35" ht="12.75" customHeight="1" x14ac:dyDescent="0.2">
      <c r="A788" s="42"/>
      <c r="B788" s="42"/>
      <c r="C788" s="42"/>
      <c r="D788" s="42"/>
      <c r="E788" s="42"/>
      <c r="F788" s="42"/>
      <c r="G788" s="44"/>
      <c r="H788" s="44"/>
      <c r="I788" s="41"/>
      <c r="J788" s="44"/>
      <c r="K788" s="41"/>
      <c r="L788" s="53"/>
      <c r="M788" s="41"/>
      <c r="N788" s="53"/>
      <c r="O788" s="44"/>
      <c r="P788" s="44"/>
      <c r="Q788" s="44"/>
      <c r="R788" s="44"/>
      <c r="S788" s="44"/>
      <c r="T788" s="44"/>
      <c r="U788" s="44"/>
      <c r="V788" s="44"/>
      <c r="W788" s="44"/>
      <c r="X788" s="44"/>
      <c r="Y788" s="44"/>
      <c r="Z788" s="44"/>
      <c r="AA788" s="44"/>
      <c r="AB788" s="44"/>
      <c r="AC788" s="44"/>
      <c r="AD788" s="44"/>
      <c r="AE788" s="44"/>
      <c r="AF788" s="44"/>
      <c r="AG788" s="44"/>
      <c r="AH788" s="42"/>
      <c r="AI788" s="42"/>
    </row>
    <row r="789" spans="1:35" ht="12.75" customHeight="1" x14ac:dyDescent="0.2">
      <c r="A789" s="42"/>
      <c r="B789" s="42"/>
      <c r="C789" s="42"/>
      <c r="D789" s="42"/>
      <c r="E789" s="42"/>
      <c r="F789" s="42"/>
      <c r="G789" s="44"/>
      <c r="H789" s="44"/>
      <c r="I789" s="41"/>
      <c r="J789" s="44"/>
      <c r="K789" s="41"/>
      <c r="L789" s="53"/>
      <c r="M789" s="41"/>
      <c r="N789" s="53"/>
      <c r="O789" s="44"/>
      <c r="P789" s="44"/>
      <c r="Q789" s="44"/>
      <c r="R789" s="44"/>
      <c r="S789" s="44"/>
      <c r="T789" s="44"/>
      <c r="U789" s="44"/>
      <c r="V789" s="44"/>
      <c r="W789" s="44"/>
      <c r="X789" s="44"/>
      <c r="Y789" s="44"/>
      <c r="Z789" s="44"/>
      <c r="AA789" s="44"/>
      <c r="AB789" s="44"/>
      <c r="AC789" s="44"/>
      <c r="AD789" s="44"/>
      <c r="AE789" s="44"/>
      <c r="AF789" s="44"/>
      <c r="AG789" s="44"/>
      <c r="AH789" s="42"/>
      <c r="AI789" s="42"/>
    </row>
    <row r="790" spans="1:35" ht="12.75" customHeight="1" x14ac:dyDescent="0.2">
      <c r="A790" s="42"/>
      <c r="B790" s="42"/>
      <c r="C790" s="42"/>
      <c r="D790" s="42"/>
      <c r="E790" s="42"/>
      <c r="F790" s="42"/>
      <c r="G790" s="44"/>
      <c r="H790" s="44"/>
      <c r="I790" s="41"/>
      <c r="J790" s="44"/>
      <c r="K790" s="41"/>
      <c r="L790" s="53"/>
      <c r="M790" s="41"/>
      <c r="N790" s="53"/>
      <c r="O790" s="44"/>
      <c r="P790" s="44"/>
      <c r="Q790" s="44"/>
      <c r="R790" s="44"/>
      <c r="S790" s="44"/>
      <c r="T790" s="44"/>
      <c r="U790" s="44"/>
      <c r="V790" s="44"/>
      <c r="W790" s="44"/>
      <c r="X790" s="44"/>
      <c r="Y790" s="44"/>
      <c r="Z790" s="44"/>
      <c r="AA790" s="44"/>
      <c r="AB790" s="44"/>
      <c r="AC790" s="44"/>
      <c r="AD790" s="44"/>
      <c r="AE790" s="44"/>
      <c r="AF790" s="44"/>
      <c r="AG790" s="44"/>
      <c r="AH790" s="42"/>
      <c r="AI790" s="42"/>
    </row>
    <row r="791" spans="1:35" ht="12.75" customHeight="1" x14ac:dyDescent="0.2">
      <c r="A791" s="42"/>
      <c r="B791" s="42"/>
      <c r="C791" s="42"/>
      <c r="D791" s="42"/>
      <c r="E791" s="42"/>
      <c r="F791" s="42"/>
      <c r="G791" s="44"/>
      <c r="H791" s="44"/>
      <c r="I791" s="41"/>
      <c r="J791" s="44"/>
      <c r="K791" s="41"/>
      <c r="L791" s="53"/>
      <c r="M791" s="41"/>
      <c r="N791" s="53"/>
      <c r="O791" s="44"/>
      <c r="P791" s="44"/>
      <c r="Q791" s="44"/>
      <c r="R791" s="44"/>
      <c r="S791" s="44"/>
      <c r="T791" s="44"/>
      <c r="U791" s="44"/>
      <c r="V791" s="44"/>
      <c r="W791" s="44"/>
      <c r="X791" s="44"/>
      <c r="Y791" s="44"/>
      <c r="Z791" s="44"/>
      <c r="AA791" s="44"/>
      <c r="AB791" s="44"/>
      <c r="AC791" s="44"/>
      <c r="AD791" s="44"/>
      <c r="AE791" s="44"/>
      <c r="AF791" s="44"/>
      <c r="AG791" s="44"/>
      <c r="AH791" s="42"/>
      <c r="AI791" s="42"/>
    </row>
    <row r="792" spans="1:35" ht="12.75" customHeight="1" x14ac:dyDescent="0.2">
      <c r="A792" s="42"/>
      <c r="B792" s="42"/>
      <c r="C792" s="42"/>
      <c r="D792" s="42"/>
      <c r="E792" s="42"/>
      <c r="F792" s="42"/>
      <c r="G792" s="44"/>
      <c r="H792" s="44"/>
      <c r="I792" s="41"/>
      <c r="J792" s="44"/>
      <c r="K792" s="41"/>
      <c r="L792" s="53"/>
      <c r="M792" s="41"/>
      <c r="N792" s="53"/>
      <c r="O792" s="44"/>
      <c r="P792" s="44"/>
      <c r="Q792" s="44"/>
      <c r="R792" s="44"/>
      <c r="S792" s="44"/>
      <c r="T792" s="44"/>
      <c r="U792" s="44"/>
      <c r="V792" s="44"/>
      <c r="W792" s="44"/>
      <c r="X792" s="44"/>
      <c r="Y792" s="44"/>
      <c r="Z792" s="44"/>
      <c r="AA792" s="44"/>
      <c r="AB792" s="44"/>
      <c r="AC792" s="44"/>
      <c r="AD792" s="44"/>
      <c r="AE792" s="44"/>
      <c r="AF792" s="44"/>
      <c r="AG792" s="44"/>
      <c r="AH792" s="42"/>
      <c r="AI792" s="42"/>
    </row>
    <row r="793" spans="1:35" ht="12.75" customHeight="1" x14ac:dyDescent="0.2">
      <c r="A793" s="42"/>
      <c r="B793" s="42"/>
      <c r="C793" s="42"/>
      <c r="D793" s="42"/>
      <c r="E793" s="42"/>
      <c r="F793" s="42"/>
      <c r="G793" s="44"/>
      <c r="H793" s="44"/>
      <c r="I793" s="41"/>
      <c r="J793" s="44"/>
      <c r="K793" s="41"/>
      <c r="L793" s="53"/>
      <c r="M793" s="41"/>
      <c r="N793" s="53"/>
      <c r="O793" s="44"/>
      <c r="P793" s="44"/>
      <c r="Q793" s="44"/>
      <c r="R793" s="44"/>
      <c r="S793" s="44"/>
      <c r="T793" s="44"/>
      <c r="U793" s="44"/>
      <c r="V793" s="44"/>
      <c r="W793" s="44"/>
      <c r="X793" s="44"/>
      <c r="Y793" s="44"/>
      <c r="Z793" s="44"/>
      <c r="AA793" s="44"/>
      <c r="AB793" s="44"/>
      <c r="AC793" s="44"/>
      <c r="AD793" s="44"/>
      <c r="AE793" s="44"/>
      <c r="AF793" s="44"/>
      <c r="AG793" s="44"/>
      <c r="AH793" s="42"/>
      <c r="AI793" s="42"/>
    </row>
    <row r="794" spans="1:35" ht="12.75" customHeight="1" x14ac:dyDescent="0.2">
      <c r="A794" s="42"/>
      <c r="B794" s="42"/>
      <c r="C794" s="42"/>
      <c r="D794" s="42"/>
      <c r="E794" s="42"/>
      <c r="F794" s="42"/>
      <c r="G794" s="44"/>
      <c r="H794" s="44"/>
      <c r="I794" s="41"/>
      <c r="J794" s="44"/>
      <c r="K794" s="41"/>
      <c r="L794" s="53"/>
      <c r="M794" s="41"/>
      <c r="N794" s="53"/>
      <c r="O794" s="44"/>
      <c r="P794" s="44"/>
      <c r="Q794" s="44"/>
      <c r="R794" s="44"/>
      <c r="S794" s="44"/>
      <c r="T794" s="44"/>
      <c r="U794" s="44"/>
      <c r="V794" s="44"/>
      <c r="W794" s="44"/>
      <c r="X794" s="44"/>
      <c r="Y794" s="44"/>
      <c r="Z794" s="44"/>
      <c r="AA794" s="44"/>
      <c r="AB794" s="44"/>
      <c r="AC794" s="44"/>
      <c r="AD794" s="44"/>
      <c r="AE794" s="44"/>
      <c r="AF794" s="44"/>
      <c r="AG794" s="44"/>
      <c r="AH794" s="42"/>
      <c r="AI794" s="42"/>
    </row>
    <row r="795" spans="1:35" ht="12.75" customHeight="1" x14ac:dyDescent="0.2">
      <c r="A795" s="42"/>
      <c r="B795" s="42"/>
      <c r="C795" s="42"/>
      <c r="D795" s="42"/>
      <c r="E795" s="42"/>
      <c r="F795" s="42"/>
      <c r="G795" s="44"/>
      <c r="H795" s="44"/>
      <c r="I795" s="41"/>
      <c r="J795" s="44"/>
      <c r="K795" s="41"/>
      <c r="L795" s="53"/>
      <c r="M795" s="41"/>
      <c r="N795" s="53"/>
      <c r="O795" s="44"/>
      <c r="P795" s="44"/>
      <c r="Q795" s="44"/>
      <c r="R795" s="44"/>
      <c r="S795" s="44"/>
      <c r="T795" s="44"/>
      <c r="U795" s="44"/>
      <c r="V795" s="44"/>
      <c r="W795" s="44"/>
      <c r="X795" s="44"/>
      <c r="Y795" s="44"/>
      <c r="Z795" s="44"/>
      <c r="AA795" s="44"/>
      <c r="AB795" s="44"/>
      <c r="AC795" s="44"/>
      <c r="AD795" s="44"/>
      <c r="AE795" s="44"/>
      <c r="AF795" s="44"/>
      <c r="AG795" s="44"/>
      <c r="AH795" s="42"/>
      <c r="AI795" s="42"/>
    </row>
    <row r="796" spans="1:35" ht="12.75" customHeight="1" x14ac:dyDescent="0.2">
      <c r="A796" s="42"/>
      <c r="B796" s="42"/>
      <c r="C796" s="42"/>
      <c r="D796" s="42"/>
      <c r="E796" s="42"/>
      <c r="F796" s="42"/>
      <c r="G796" s="44"/>
      <c r="H796" s="44"/>
      <c r="I796" s="41"/>
      <c r="J796" s="44"/>
      <c r="K796" s="41"/>
      <c r="L796" s="53"/>
      <c r="M796" s="41"/>
      <c r="N796" s="53"/>
      <c r="O796" s="44"/>
      <c r="P796" s="44"/>
      <c r="Q796" s="44"/>
      <c r="R796" s="44"/>
      <c r="S796" s="44"/>
      <c r="T796" s="44"/>
      <c r="U796" s="44"/>
      <c r="V796" s="44"/>
      <c r="W796" s="44"/>
      <c r="X796" s="44"/>
      <c r="Y796" s="44"/>
      <c r="Z796" s="44"/>
      <c r="AA796" s="44"/>
      <c r="AB796" s="44"/>
      <c r="AC796" s="44"/>
      <c r="AD796" s="44"/>
      <c r="AE796" s="44"/>
      <c r="AF796" s="44"/>
      <c r="AG796" s="44"/>
      <c r="AH796" s="42"/>
      <c r="AI796" s="42"/>
    </row>
    <row r="797" spans="1:35" ht="12.75" customHeight="1" x14ac:dyDescent="0.2">
      <c r="A797" s="42"/>
      <c r="B797" s="42"/>
      <c r="C797" s="42"/>
      <c r="D797" s="42"/>
      <c r="E797" s="42"/>
      <c r="F797" s="42"/>
      <c r="G797" s="44"/>
      <c r="H797" s="44"/>
      <c r="I797" s="41"/>
      <c r="J797" s="44"/>
      <c r="K797" s="41"/>
      <c r="L797" s="53"/>
      <c r="M797" s="41"/>
      <c r="N797" s="53"/>
      <c r="O797" s="44"/>
      <c r="P797" s="44"/>
      <c r="Q797" s="44"/>
      <c r="R797" s="44"/>
      <c r="S797" s="44"/>
      <c r="T797" s="44"/>
      <c r="U797" s="44"/>
      <c r="V797" s="44"/>
      <c r="W797" s="44"/>
      <c r="X797" s="44"/>
      <c r="Y797" s="44"/>
      <c r="Z797" s="44"/>
      <c r="AA797" s="44"/>
      <c r="AB797" s="44"/>
      <c r="AC797" s="44"/>
      <c r="AD797" s="44"/>
      <c r="AE797" s="44"/>
      <c r="AF797" s="44"/>
      <c r="AG797" s="44"/>
      <c r="AH797" s="42"/>
      <c r="AI797" s="42"/>
    </row>
    <row r="798" spans="1:35" ht="12.75" customHeight="1" x14ac:dyDescent="0.2">
      <c r="A798" s="42"/>
      <c r="B798" s="42"/>
      <c r="C798" s="42"/>
      <c r="D798" s="42"/>
      <c r="E798" s="42"/>
      <c r="F798" s="42"/>
      <c r="G798" s="44"/>
      <c r="H798" s="44"/>
      <c r="I798" s="41"/>
      <c r="J798" s="44"/>
      <c r="K798" s="41"/>
      <c r="L798" s="53"/>
      <c r="M798" s="41"/>
      <c r="N798" s="53"/>
      <c r="O798" s="44"/>
      <c r="P798" s="44"/>
      <c r="Q798" s="44"/>
      <c r="R798" s="44"/>
      <c r="S798" s="44"/>
      <c r="T798" s="44"/>
      <c r="U798" s="44"/>
      <c r="V798" s="44"/>
      <c r="W798" s="44"/>
      <c r="X798" s="44"/>
      <c r="Y798" s="44"/>
      <c r="Z798" s="44"/>
      <c r="AA798" s="44"/>
      <c r="AB798" s="44"/>
      <c r="AC798" s="44"/>
      <c r="AD798" s="44"/>
      <c r="AE798" s="44"/>
      <c r="AF798" s="44"/>
      <c r="AG798" s="44"/>
      <c r="AH798" s="42"/>
      <c r="AI798" s="42"/>
    </row>
    <row r="799" spans="1:35" ht="12.75" customHeight="1" x14ac:dyDescent="0.2">
      <c r="A799" s="42"/>
      <c r="B799" s="42"/>
      <c r="C799" s="42"/>
      <c r="D799" s="42"/>
      <c r="E799" s="42"/>
      <c r="F799" s="42"/>
      <c r="G799" s="44"/>
      <c r="H799" s="44"/>
      <c r="I799" s="41"/>
      <c r="J799" s="44"/>
      <c r="K799" s="41"/>
      <c r="L799" s="53"/>
      <c r="M799" s="41"/>
      <c r="N799" s="53"/>
      <c r="O799" s="44"/>
      <c r="P799" s="44"/>
      <c r="Q799" s="44"/>
      <c r="R799" s="44"/>
      <c r="S799" s="44"/>
      <c r="T799" s="44"/>
      <c r="U799" s="44"/>
      <c r="V799" s="44"/>
      <c r="W799" s="44"/>
      <c r="X799" s="44"/>
      <c r="Y799" s="44"/>
      <c r="Z799" s="44"/>
      <c r="AA799" s="44"/>
      <c r="AB799" s="44"/>
      <c r="AC799" s="44"/>
      <c r="AD799" s="44"/>
      <c r="AE799" s="44"/>
      <c r="AF799" s="44"/>
      <c r="AG799" s="44"/>
      <c r="AH799" s="42"/>
      <c r="AI799" s="42"/>
    </row>
    <row r="800" spans="1:35" ht="12.75" customHeight="1" x14ac:dyDescent="0.2">
      <c r="A800" s="42"/>
      <c r="B800" s="42"/>
      <c r="C800" s="42"/>
      <c r="D800" s="42"/>
      <c r="E800" s="42"/>
      <c r="F800" s="42"/>
      <c r="G800" s="44"/>
      <c r="H800" s="44"/>
      <c r="I800" s="41"/>
      <c r="J800" s="44"/>
      <c r="K800" s="41"/>
      <c r="L800" s="53"/>
      <c r="M800" s="41"/>
      <c r="N800" s="53"/>
      <c r="O800" s="44"/>
      <c r="P800" s="44"/>
      <c r="Q800" s="44"/>
      <c r="R800" s="44"/>
      <c r="S800" s="44"/>
      <c r="T800" s="44"/>
      <c r="U800" s="44"/>
      <c r="V800" s="44"/>
      <c r="W800" s="44"/>
      <c r="X800" s="44"/>
      <c r="Y800" s="44"/>
      <c r="Z800" s="44"/>
      <c r="AA800" s="44"/>
      <c r="AB800" s="44"/>
      <c r="AC800" s="44"/>
      <c r="AD800" s="44"/>
      <c r="AE800" s="44"/>
      <c r="AF800" s="44"/>
      <c r="AG800" s="44"/>
      <c r="AH800" s="42"/>
      <c r="AI800" s="42"/>
    </row>
    <row r="801" spans="1:35" ht="12.75" customHeight="1" x14ac:dyDescent="0.2">
      <c r="A801" s="42"/>
      <c r="B801" s="42"/>
      <c r="C801" s="42"/>
      <c r="D801" s="42"/>
      <c r="E801" s="42"/>
      <c r="F801" s="42"/>
      <c r="G801" s="44"/>
      <c r="H801" s="44"/>
      <c r="I801" s="41"/>
      <c r="J801" s="44"/>
      <c r="K801" s="41"/>
      <c r="L801" s="53"/>
      <c r="M801" s="41"/>
      <c r="N801" s="53"/>
      <c r="O801" s="44"/>
      <c r="P801" s="44"/>
      <c r="Q801" s="44"/>
      <c r="R801" s="44"/>
      <c r="S801" s="44"/>
      <c r="T801" s="44"/>
      <c r="U801" s="44"/>
      <c r="V801" s="44"/>
      <c r="W801" s="44"/>
      <c r="X801" s="44"/>
      <c r="Y801" s="44"/>
      <c r="Z801" s="44"/>
      <c r="AA801" s="44"/>
      <c r="AB801" s="44"/>
      <c r="AC801" s="44"/>
      <c r="AD801" s="44"/>
      <c r="AE801" s="44"/>
      <c r="AF801" s="44"/>
      <c r="AG801" s="44"/>
      <c r="AH801" s="42"/>
      <c r="AI801" s="42"/>
    </row>
    <row r="802" spans="1:35" ht="12.75" customHeight="1" x14ac:dyDescent="0.2">
      <c r="A802" s="42"/>
      <c r="B802" s="42"/>
      <c r="C802" s="42"/>
      <c r="D802" s="42"/>
      <c r="E802" s="42"/>
      <c r="F802" s="42"/>
      <c r="G802" s="44"/>
      <c r="H802" s="44"/>
      <c r="I802" s="41"/>
      <c r="J802" s="44"/>
      <c r="K802" s="41"/>
      <c r="L802" s="53"/>
      <c r="M802" s="41"/>
      <c r="N802" s="53"/>
      <c r="O802" s="44"/>
      <c r="P802" s="44"/>
      <c r="Q802" s="44"/>
      <c r="R802" s="44"/>
      <c r="S802" s="44"/>
      <c r="T802" s="44"/>
      <c r="U802" s="44"/>
      <c r="V802" s="44"/>
      <c r="W802" s="44"/>
      <c r="X802" s="44"/>
      <c r="Y802" s="44"/>
      <c r="Z802" s="44"/>
      <c r="AA802" s="44"/>
      <c r="AB802" s="44"/>
      <c r="AC802" s="44"/>
      <c r="AD802" s="44"/>
      <c r="AE802" s="44"/>
      <c r="AF802" s="44"/>
      <c r="AG802" s="44"/>
      <c r="AH802" s="42"/>
      <c r="AI802" s="42"/>
    </row>
    <row r="803" spans="1:35" ht="12.75" customHeight="1" x14ac:dyDescent="0.2">
      <c r="A803" s="42"/>
      <c r="B803" s="42"/>
      <c r="C803" s="42"/>
      <c r="D803" s="42"/>
      <c r="E803" s="42"/>
      <c r="F803" s="42"/>
      <c r="G803" s="44"/>
      <c r="H803" s="44"/>
      <c r="I803" s="41"/>
      <c r="J803" s="44"/>
      <c r="K803" s="41"/>
      <c r="L803" s="53"/>
      <c r="M803" s="41"/>
      <c r="N803" s="53"/>
      <c r="O803" s="44"/>
      <c r="P803" s="44"/>
      <c r="Q803" s="44"/>
      <c r="R803" s="44"/>
      <c r="S803" s="44"/>
      <c r="T803" s="44"/>
      <c r="U803" s="44"/>
      <c r="V803" s="44"/>
      <c r="W803" s="44"/>
      <c r="X803" s="44"/>
      <c r="Y803" s="44"/>
      <c r="Z803" s="44"/>
      <c r="AA803" s="44"/>
      <c r="AB803" s="44"/>
      <c r="AC803" s="44"/>
      <c r="AD803" s="44"/>
      <c r="AE803" s="44"/>
      <c r="AF803" s="44"/>
      <c r="AG803" s="44"/>
      <c r="AH803" s="42"/>
      <c r="AI803" s="42"/>
    </row>
    <row r="804" spans="1:35" ht="12.75" customHeight="1" x14ac:dyDescent="0.2">
      <c r="A804" s="42"/>
      <c r="B804" s="42"/>
      <c r="C804" s="42"/>
      <c r="D804" s="42"/>
      <c r="E804" s="42"/>
      <c r="F804" s="42"/>
      <c r="G804" s="44"/>
      <c r="H804" s="44"/>
      <c r="I804" s="41"/>
      <c r="J804" s="44"/>
      <c r="K804" s="41"/>
      <c r="L804" s="53"/>
      <c r="M804" s="41"/>
      <c r="N804" s="53"/>
      <c r="O804" s="44"/>
      <c r="P804" s="44"/>
      <c r="Q804" s="44"/>
      <c r="R804" s="44"/>
      <c r="S804" s="44"/>
      <c r="T804" s="44"/>
      <c r="U804" s="44"/>
      <c r="V804" s="44"/>
      <c r="W804" s="44"/>
      <c r="X804" s="44"/>
      <c r="Y804" s="44"/>
      <c r="Z804" s="44"/>
      <c r="AA804" s="44"/>
      <c r="AB804" s="44"/>
      <c r="AC804" s="44"/>
      <c r="AD804" s="44"/>
      <c r="AE804" s="44"/>
      <c r="AF804" s="44"/>
      <c r="AG804" s="44"/>
      <c r="AH804" s="42"/>
      <c r="AI804" s="42"/>
    </row>
    <row r="805" spans="1:35" ht="12.75" customHeight="1" x14ac:dyDescent="0.2">
      <c r="A805" s="42"/>
      <c r="B805" s="42"/>
      <c r="C805" s="42"/>
      <c r="D805" s="42"/>
      <c r="E805" s="42"/>
      <c r="F805" s="42"/>
      <c r="G805" s="44"/>
      <c r="H805" s="44"/>
      <c r="I805" s="41"/>
      <c r="J805" s="44"/>
      <c r="K805" s="41"/>
      <c r="L805" s="53"/>
      <c r="M805" s="41"/>
      <c r="N805" s="53"/>
      <c r="O805" s="44"/>
      <c r="P805" s="44"/>
      <c r="Q805" s="44"/>
      <c r="R805" s="44"/>
      <c r="S805" s="44"/>
      <c r="T805" s="44"/>
      <c r="U805" s="44"/>
      <c r="V805" s="44"/>
      <c r="W805" s="44"/>
      <c r="X805" s="44"/>
      <c r="Y805" s="44"/>
      <c r="Z805" s="44"/>
      <c r="AA805" s="44"/>
      <c r="AB805" s="44"/>
      <c r="AC805" s="44"/>
      <c r="AD805" s="44"/>
      <c r="AE805" s="44"/>
      <c r="AF805" s="44"/>
      <c r="AG805" s="44"/>
      <c r="AH805" s="42"/>
      <c r="AI805" s="42"/>
    </row>
    <row r="806" spans="1:35" ht="12.75" customHeight="1" x14ac:dyDescent="0.2">
      <c r="A806" s="42"/>
      <c r="B806" s="42"/>
      <c r="C806" s="42"/>
      <c r="D806" s="42"/>
      <c r="E806" s="42"/>
      <c r="F806" s="42"/>
      <c r="G806" s="44"/>
      <c r="H806" s="44"/>
      <c r="I806" s="41"/>
      <c r="J806" s="44"/>
      <c r="K806" s="41"/>
      <c r="L806" s="53"/>
      <c r="M806" s="41"/>
      <c r="N806" s="53"/>
      <c r="O806" s="44"/>
      <c r="P806" s="44"/>
      <c r="Q806" s="44"/>
      <c r="R806" s="44"/>
      <c r="S806" s="44"/>
      <c r="T806" s="44"/>
      <c r="U806" s="44"/>
      <c r="V806" s="44"/>
      <c r="W806" s="44"/>
      <c r="X806" s="44"/>
      <c r="Y806" s="44"/>
      <c r="Z806" s="44"/>
      <c r="AA806" s="44"/>
      <c r="AB806" s="44"/>
      <c r="AC806" s="44"/>
      <c r="AD806" s="44"/>
      <c r="AE806" s="44"/>
      <c r="AF806" s="44"/>
      <c r="AG806" s="44"/>
      <c r="AH806" s="42"/>
      <c r="AI806" s="42"/>
    </row>
    <row r="807" spans="1:35" ht="12.75" customHeight="1" x14ac:dyDescent="0.2">
      <c r="A807" s="42"/>
      <c r="B807" s="42"/>
      <c r="C807" s="42"/>
      <c r="D807" s="42"/>
      <c r="E807" s="42"/>
      <c r="F807" s="42"/>
      <c r="G807" s="44"/>
      <c r="H807" s="44"/>
      <c r="I807" s="41"/>
      <c r="J807" s="44"/>
      <c r="K807" s="41"/>
      <c r="L807" s="53"/>
      <c r="M807" s="41"/>
      <c r="N807" s="53"/>
      <c r="O807" s="44"/>
      <c r="P807" s="44"/>
      <c r="Q807" s="44"/>
      <c r="R807" s="44"/>
      <c r="S807" s="44"/>
      <c r="T807" s="44"/>
      <c r="U807" s="44"/>
      <c r="V807" s="44"/>
      <c r="W807" s="44"/>
      <c r="X807" s="44"/>
      <c r="Y807" s="44"/>
      <c r="Z807" s="44"/>
      <c r="AA807" s="44"/>
      <c r="AB807" s="44"/>
      <c r="AC807" s="44"/>
      <c r="AD807" s="44"/>
      <c r="AE807" s="44"/>
      <c r="AF807" s="44"/>
      <c r="AG807" s="44"/>
      <c r="AH807" s="42"/>
      <c r="AI807" s="42"/>
    </row>
    <row r="808" spans="1:35" ht="12.75" customHeight="1" x14ac:dyDescent="0.2">
      <c r="A808" s="42"/>
      <c r="B808" s="42"/>
      <c r="C808" s="42"/>
      <c r="D808" s="42"/>
      <c r="E808" s="42"/>
      <c r="F808" s="42"/>
      <c r="G808" s="44"/>
      <c r="H808" s="44"/>
      <c r="I808" s="41"/>
      <c r="J808" s="44"/>
      <c r="K808" s="41"/>
      <c r="L808" s="53"/>
      <c r="M808" s="41"/>
      <c r="N808" s="53"/>
      <c r="O808" s="44"/>
      <c r="P808" s="44"/>
      <c r="Q808" s="44"/>
      <c r="R808" s="44"/>
      <c r="S808" s="44"/>
      <c r="T808" s="44"/>
      <c r="U808" s="44"/>
      <c r="V808" s="44"/>
      <c r="W808" s="44"/>
      <c r="X808" s="44"/>
      <c r="Y808" s="44"/>
      <c r="Z808" s="44"/>
      <c r="AA808" s="44"/>
      <c r="AB808" s="44"/>
      <c r="AC808" s="44"/>
      <c r="AD808" s="44"/>
      <c r="AE808" s="44"/>
      <c r="AF808" s="44"/>
      <c r="AG808" s="44"/>
      <c r="AH808" s="42"/>
      <c r="AI808" s="42"/>
    </row>
    <row r="809" spans="1:35" ht="12.75" customHeight="1" x14ac:dyDescent="0.2">
      <c r="A809" s="42"/>
      <c r="B809" s="42"/>
      <c r="C809" s="42"/>
      <c r="D809" s="42"/>
      <c r="E809" s="42"/>
      <c r="F809" s="42"/>
      <c r="G809" s="44"/>
      <c r="H809" s="44"/>
      <c r="I809" s="41"/>
      <c r="J809" s="44"/>
      <c r="K809" s="41"/>
      <c r="L809" s="53"/>
      <c r="M809" s="41"/>
      <c r="N809" s="53"/>
      <c r="O809" s="44"/>
      <c r="P809" s="44"/>
      <c r="Q809" s="44"/>
      <c r="R809" s="44"/>
      <c r="S809" s="44"/>
      <c r="T809" s="44"/>
      <c r="U809" s="44"/>
      <c r="V809" s="44"/>
      <c r="W809" s="44"/>
      <c r="X809" s="44"/>
      <c r="Y809" s="44"/>
      <c r="Z809" s="44"/>
      <c r="AA809" s="44"/>
      <c r="AB809" s="44"/>
      <c r="AC809" s="44"/>
      <c r="AD809" s="44"/>
      <c r="AE809" s="44"/>
      <c r="AF809" s="44"/>
      <c r="AG809" s="44"/>
      <c r="AH809" s="42"/>
      <c r="AI809" s="42"/>
    </row>
    <row r="810" spans="1:35" ht="12.75" customHeight="1" x14ac:dyDescent="0.2">
      <c r="A810" s="42"/>
      <c r="B810" s="42"/>
      <c r="C810" s="42"/>
      <c r="D810" s="42"/>
      <c r="E810" s="42"/>
      <c r="F810" s="42"/>
      <c r="G810" s="44"/>
      <c r="H810" s="44"/>
      <c r="I810" s="41"/>
      <c r="J810" s="44"/>
      <c r="K810" s="41"/>
      <c r="L810" s="53"/>
      <c r="M810" s="41"/>
      <c r="N810" s="53"/>
      <c r="O810" s="44"/>
      <c r="P810" s="44"/>
      <c r="Q810" s="44"/>
      <c r="R810" s="44"/>
      <c r="S810" s="44"/>
      <c r="T810" s="44"/>
      <c r="U810" s="44"/>
      <c r="V810" s="44"/>
      <c r="W810" s="44"/>
      <c r="X810" s="44"/>
      <c r="Y810" s="44"/>
      <c r="Z810" s="44"/>
      <c r="AA810" s="44"/>
      <c r="AB810" s="44"/>
      <c r="AC810" s="44"/>
      <c r="AD810" s="44"/>
      <c r="AE810" s="44"/>
      <c r="AF810" s="44"/>
      <c r="AG810" s="44"/>
      <c r="AH810" s="42"/>
      <c r="AI810" s="42"/>
    </row>
    <row r="811" spans="1:35" ht="12.75" customHeight="1" x14ac:dyDescent="0.2">
      <c r="A811" s="42"/>
      <c r="B811" s="42"/>
      <c r="C811" s="42"/>
      <c r="D811" s="42"/>
      <c r="E811" s="42"/>
      <c r="F811" s="42"/>
      <c r="G811" s="44"/>
      <c r="H811" s="44"/>
      <c r="I811" s="41"/>
      <c r="J811" s="44"/>
      <c r="K811" s="41"/>
      <c r="L811" s="53"/>
      <c r="M811" s="41"/>
      <c r="N811" s="53"/>
      <c r="O811" s="44"/>
      <c r="P811" s="44"/>
      <c r="Q811" s="44"/>
      <c r="R811" s="44"/>
      <c r="S811" s="44"/>
      <c r="T811" s="44"/>
      <c r="U811" s="44"/>
      <c r="V811" s="44"/>
      <c r="W811" s="44"/>
      <c r="X811" s="44"/>
      <c r="Y811" s="44"/>
      <c r="Z811" s="44"/>
      <c r="AA811" s="44"/>
      <c r="AB811" s="44"/>
      <c r="AC811" s="44"/>
      <c r="AD811" s="44"/>
      <c r="AE811" s="44"/>
      <c r="AF811" s="44"/>
      <c r="AG811" s="44"/>
      <c r="AH811" s="42"/>
      <c r="AI811" s="42"/>
    </row>
    <row r="812" spans="1:35" ht="12.75" customHeight="1" x14ac:dyDescent="0.2">
      <c r="A812" s="42"/>
      <c r="B812" s="42"/>
      <c r="C812" s="42"/>
      <c r="D812" s="42"/>
      <c r="E812" s="42"/>
      <c r="F812" s="42"/>
      <c r="G812" s="44"/>
      <c r="H812" s="44"/>
      <c r="I812" s="41"/>
      <c r="J812" s="44"/>
      <c r="K812" s="41"/>
      <c r="L812" s="53"/>
      <c r="M812" s="41"/>
      <c r="N812" s="53"/>
      <c r="O812" s="44"/>
      <c r="P812" s="44"/>
      <c r="Q812" s="44"/>
      <c r="R812" s="44"/>
      <c r="S812" s="44"/>
      <c r="T812" s="44"/>
      <c r="U812" s="44"/>
      <c r="V812" s="44"/>
      <c r="W812" s="44"/>
      <c r="X812" s="44"/>
      <c r="Y812" s="44"/>
      <c r="Z812" s="44"/>
      <c r="AA812" s="44"/>
      <c r="AB812" s="44"/>
      <c r="AC812" s="44"/>
      <c r="AD812" s="44"/>
      <c r="AE812" s="44"/>
      <c r="AF812" s="44"/>
      <c r="AG812" s="44"/>
      <c r="AH812" s="42"/>
      <c r="AI812" s="42"/>
    </row>
    <row r="813" spans="1:35" ht="12.75" customHeight="1" x14ac:dyDescent="0.2">
      <c r="A813" s="42"/>
      <c r="B813" s="42"/>
      <c r="C813" s="42"/>
      <c r="D813" s="42"/>
      <c r="E813" s="42"/>
      <c r="F813" s="42"/>
      <c r="G813" s="44"/>
      <c r="H813" s="44"/>
      <c r="I813" s="41"/>
      <c r="J813" s="44"/>
      <c r="K813" s="41"/>
      <c r="L813" s="53"/>
      <c r="M813" s="41"/>
      <c r="N813" s="53"/>
      <c r="O813" s="44"/>
      <c r="P813" s="44"/>
      <c r="Q813" s="44"/>
      <c r="R813" s="44"/>
      <c r="S813" s="44"/>
      <c r="T813" s="44"/>
      <c r="U813" s="44"/>
      <c r="V813" s="44"/>
      <c r="W813" s="44"/>
      <c r="X813" s="44"/>
      <c r="Y813" s="44"/>
      <c r="Z813" s="44"/>
      <c r="AA813" s="44"/>
      <c r="AB813" s="44"/>
      <c r="AC813" s="44"/>
      <c r="AD813" s="44"/>
      <c r="AE813" s="44"/>
      <c r="AF813" s="44"/>
      <c r="AG813" s="44"/>
      <c r="AH813" s="42"/>
      <c r="AI813" s="42"/>
    </row>
    <row r="814" spans="1:35" ht="12.75" customHeight="1" x14ac:dyDescent="0.2">
      <c r="A814" s="42"/>
      <c r="B814" s="42"/>
      <c r="C814" s="42"/>
      <c r="D814" s="42"/>
      <c r="E814" s="42"/>
      <c r="F814" s="42"/>
      <c r="G814" s="44"/>
      <c r="H814" s="44"/>
      <c r="I814" s="41"/>
      <c r="J814" s="44"/>
      <c r="K814" s="41"/>
      <c r="L814" s="53"/>
      <c r="M814" s="41"/>
      <c r="N814" s="53"/>
      <c r="O814" s="44"/>
      <c r="P814" s="44"/>
      <c r="Q814" s="44"/>
      <c r="R814" s="44"/>
      <c r="S814" s="44"/>
      <c r="T814" s="44"/>
      <c r="U814" s="44"/>
      <c r="V814" s="44"/>
      <c r="W814" s="44"/>
      <c r="X814" s="44"/>
      <c r="Y814" s="44"/>
      <c r="Z814" s="44"/>
      <c r="AA814" s="44"/>
      <c r="AB814" s="44"/>
      <c r="AC814" s="44"/>
      <c r="AD814" s="44"/>
      <c r="AE814" s="44"/>
      <c r="AF814" s="44"/>
      <c r="AG814" s="44"/>
      <c r="AH814" s="42"/>
      <c r="AI814" s="42"/>
    </row>
    <row r="815" spans="1:35" ht="12.75" customHeight="1" x14ac:dyDescent="0.2">
      <c r="A815" s="42"/>
      <c r="B815" s="42"/>
      <c r="C815" s="42"/>
      <c r="D815" s="42"/>
      <c r="E815" s="42"/>
      <c r="F815" s="42"/>
      <c r="G815" s="44"/>
      <c r="H815" s="44"/>
      <c r="I815" s="41"/>
      <c r="J815" s="44"/>
      <c r="K815" s="41"/>
      <c r="L815" s="53"/>
      <c r="M815" s="41"/>
      <c r="N815" s="53"/>
      <c r="O815" s="44"/>
      <c r="P815" s="44"/>
      <c r="Q815" s="44"/>
      <c r="R815" s="44"/>
      <c r="S815" s="44"/>
      <c r="T815" s="44"/>
      <c r="U815" s="44"/>
      <c r="V815" s="44"/>
      <c r="W815" s="44"/>
      <c r="X815" s="44"/>
      <c r="Y815" s="44"/>
      <c r="Z815" s="44"/>
      <c r="AA815" s="44"/>
      <c r="AB815" s="44"/>
      <c r="AC815" s="44"/>
      <c r="AD815" s="44"/>
      <c r="AE815" s="44"/>
      <c r="AF815" s="44"/>
      <c r="AG815" s="44"/>
      <c r="AH815" s="42"/>
      <c r="AI815" s="42"/>
    </row>
    <row r="816" spans="1:35" ht="12.75" customHeight="1" x14ac:dyDescent="0.2">
      <c r="A816" s="42"/>
      <c r="B816" s="42"/>
      <c r="C816" s="42"/>
      <c r="D816" s="42"/>
      <c r="E816" s="42"/>
      <c r="F816" s="42"/>
      <c r="G816" s="44"/>
      <c r="H816" s="44"/>
      <c r="I816" s="41"/>
      <c r="J816" s="44"/>
      <c r="K816" s="41"/>
      <c r="L816" s="53"/>
      <c r="M816" s="41"/>
      <c r="N816" s="53"/>
      <c r="O816" s="44"/>
      <c r="P816" s="44"/>
      <c r="Q816" s="44"/>
      <c r="R816" s="44"/>
      <c r="S816" s="44"/>
      <c r="T816" s="44"/>
      <c r="U816" s="44"/>
      <c r="V816" s="44"/>
      <c r="W816" s="44"/>
      <c r="X816" s="44"/>
      <c r="Y816" s="44"/>
      <c r="Z816" s="44"/>
      <c r="AA816" s="44"/>
      <c r="AB816" s="44"/>
      <c r="AC816" s="44"/>
      <c r="AD816" s="44"/>
      <c r="AE816" s="44"/>
      <c r="AF816" s="44"/>
      <c r="AG816" s="44"/>
      <c r="AH816" s="42"/>
      <c r="AI816" s="42"/>
    </row>
    <row r="817" spans="1:35" ht="12.75" customHeight="1" x14ac:dyDescent="0.2">
      <c r="A817" s="42"/>
      <c r="B817" s="42"/>
      <c r="C817" s="42"/>
      <c r="D817" s="42"/>
      <c r="E817" s="42"/>
      <c r="F817" s="42"/>
      <c r="G817" s="44"/>
      <c r="H817" s="44"/>
      <c r="I817" s="41"/>
      <c r="J817" s="44"/>
      <c r="K817" s="41"/>
      <c r="L817" s="53"/>
      <c r="M817" s="41"/>
      <c r="N817" s="53"/>
      <c r="O817" s="44"/>
      <c r="P817" s="44"/>
      <c r="Q817" s="44"/>
      <c r="R817" s="44"/>
      <c r="S817" s="44"/>
      <c r="T817" s="44"/>
      <c r="U817" s="44"/>
      <c r="V817" s="44"/>
      <c r="W817" s="44"/>
      <c r="X817" s="44"/>
      <c r="Y817" s="44"/>
      <c r="Z817" s="44"/>
      <c r="AA817" s="44"/>
      <c r="AB817" s="44"/>
      <c r="AC817" s="44"/>
      <c r="AD817" s="44"/>
      <c r="AE817" s="44"/>
      <c r="AF817" s="44"/>
      <c r="AG817" s="44"/>
      <c r="AH817" s="42"/>
      <c r="AI817" s="42"/>
    </row>
    <row r="818" spans="1:35" ht="12.75" customHeight="1" x14ac:dyDescent="0.2">
      <c r="A818" s="42"/>
      <c r="B818" s="42"/>
      <c r="C818" s="42"/>
      <c r="D818" s="42"/>
      <c r="E818" s="42"/>
      <c r="F818" s="42"/>
      <c r="G818" s="44"/>
      <c r="H818" s="44"/>
      <c r="I818" s="41"/>
      <c r="J818" s="44"/>
      <c r="K818" s="41"/>
      <c r="L818" s="53"/>
      <c r="M818" s="41"/>
      <c r="N818" s="53"/>
      <c r="O818" s="44"/>
      <c r="P818" s="44"/>
      <c r="Q818" s="44"/>
      <c r="R818" s="44"/>
      <c r="S818" s="44"/>
      <c r="T818" s="44"/>
      <c r="U818" s="44"/>
      <c r="V818" s="44"/>
      <c r="W818" s="44"/>
      <c r="X818" s="44"/>
      <c r="Y818" s="44"/>
      <c r="Z818" s="44"/>
      <c r="AA818" s="44"/>
      <c r="AB818" s="44"/>
      <c r="AC818" s="44"/>
      <c r="AD818" s="44"/>
      <c r="AE818" s="44"/>
      <c r="AF818" s="44"/>
      <c r="AG818" s="44"/>
      <c r="AH818" s="42"/>
      <c r="AI818" s="42"/>
    </row>
    <row r="819" spans="1:35" ht="12.75" customHeight="1" x14ac:dyDescent="0.2">
      <c r="A819" s="42"/>
      <c r="B819" s="42"/>
      <c r="C819" s="42"/>
      <c r="D819" s="42"/>
      <c r="E819" s="42"/>
      <c r="F819" s="42"/>
      <c r="G819" s="44"/>
      <c r="H819" s="44"/>
      <c r="I819" s="41"/>
      <c r="J819" s="44"/>
      <c r="K819" s="41"/>
      <c r="L819" s="53"/>
      <c r="M819" s="41"/>
      <c r="N819" s="53"/>
      <c r="O819" s="44"/>
      <c r="P819" s="44"/>
      <c r="Q819" s="44"/>
      <c r="R819" s="44"/>
      <c r="S819" s="44"/>
      <c r="T819" s="44"/>
      <c r="U819" s="44"/>
      <c r="V819" s="44"/>
      <c r="W819" s="44"/>
      <c r="X819" s="44"/>
      <c r="Y819" s="44"/>
      <c r="Z819" s="44"/>
      <c r="AA819" s="44"/>
      <c r="AB819" s="44"/>
      <c r="AC819" s="44"/>
      <c r="AD819" s="44"/>
      <c r="AE819" s="44"/>
      <c r="AF819" s="44"/>
      <c r="AG819" s="44"/>
      <c r="AH819" s="42"/>
      <c r="AI819" s="42"/>
    </row>
    <row r="820" spans="1:35" ht="12.75" customHeight="1" x14ac:dyDescent="0.2">
      <c r="A820" s="42"/>
      <c r="B820" s="42"/>
      <c r="C820" s="42"/>
      <c r="D820" s="42"/>
      <c r="E820" s="42"/>
      <c r="F820" s="42"/>
      <c r="G820" s="44"/>
      <c r="H820" s="44"/>
      <c r="I820" s="41"/>
      <c r="J820" s="44"/>
      <c r="K820" s="41"/>
      <c r="L820" s="53"/>
      <c r="M820" s="41"/>
      <c r="N820" s="53"/>
      <c r="O820" s="44"/>
      <c r="P820" s="44"/>
      <c r="Q820" s="44"/>
      <c r="R820" s="44"/>
      <c r="S820" s="44"/>
      <c r="T820" s="44"/>
      <c r="U820" s="44"/>
      <c r="V820" s="44"/>
      <c r="W820" s="44"/>
      <c r="X820" s="44"/>
      <c r="Y820" s="44"/>
      <c r="Z820" s="44"/>
      <c r="AA820" s="44"/>
      <c r="AB820" s="44"/>
      <c r="AC820" s="44"/>
      <c r="AD820" s="44"/>
      <c r="AE820" s="44"/>
      <c r="AF820" s="44"/>
      <c r="AG820" s="44"/>
      <c r="AH820" s="42"/>
      <c r="AI820" s="42"/>
    </row>
    <row r="821" spans="1:35" ht="12.75" customHeight="1" x14ac:dyDescent="0.2">
      <c r="A821" s="42"/>
      <c r="B821" s="42"/>
      <c r="C821" s="42"/>
      <c r="D821" s="42"/>
      <c r="E821" s="42"/>
      <c r="F821" s="42"/>
      <c r="G821" s="44"/>
      <c r="H821" s="44"/>
      <c r="I821" s="41"/>
      <c r="J821" s="44"/>
      <c r="K821" s="41"/>
      <c r="L821" s="53"/>
      <c r="M821" s="41"/>
      <c r="N821" s="53"/>
      <c r="O821" s="44"/>
      <c r="P821" s="44"/>
      <c r="Q821" s="44"/>
      <c r="R821" s="44"/>
      <c r="S821" s="44"/>
      <c r="T821" s="44"/>
      <c r="U821" s="44"/>
      <c r="V821" s="44"/>
      <c r="W821" s="44"/>
      <c r="X821" s="44"/>
      <c r="Y821" s="44"/>
      <c r="Z821" s="44"/>
      <c r="AA821" s="44"/>
      <c r="AB821" s="44"/>
      <c r="AC821" s="44"/>
      <c r="AD821" s="44"/>
      <c r="AE821" s="44"/>
      <c r="AF821" s="44"/>
      <c r="AG821" s="44"/>
      <c r="AH821" s="42"/>
      <c r="AI821" s="42"/>
    </row>
    <row r="822" spans="1:35" ht="12.75" customHeight="1" x14ac:dyDescent="0.2">
      <c r="A822" s="42"/>
      <c r="B822" s="42"/>
      <c r="C822" s="42"/>
      <c r="D822" s="42"/>
      <c r="E822" s="42"/>
      <c r="F822" s="42"/>
      <c r="G822" s="44"/>
      <c r="H822" s="44"/>
      <c r="I822" s="41"/>
      <c r="J822" s="44"/>
      <c r="K822" s="41"/>
      <c r="L822" s="53"/>
      <c r="M822" s="41"/>
      <c r="N822" s="53"/>
      <c r="O822" s="44"/>
      <c r="P822" s="44"/>
      <c r="Q822" s="44"/>
      <c r="R822" s="44"/>
      <c r="S822" s="44"/>
      <c r="T822" s="44"/>
      <c r="U822" s="44"/>
      <c r="V822" s="44"/>
      <c r="W822" s="44"/>
      <c r="X822" s="44"/>
      <c r="Y822" s="44"/>
      <c r="Z822" s="44"/>
      <c r="AA822" s="44"/>
      <c r="AB822" s="44"/>
      <c r="AC822" s="44"/>
      <c r="AD822" s="44"/>
      <c r="AE822" s="44"/>
      <c r="AF822" s="44"/>
      <c r="AG822" s="44"/>
      <c r="AH822" s="42"/>
      <c r="AI822" s="42"/>
    </row>
    <row r="823" spans="1:35" ht="12.75" customHeight="1" x14ac:dyDescent="0.2">
      <c r="A823" s="42"/>
      <c r="B823" s="42"/>
      <c r="C823" s="42"/>
      <c r="D823" s="42"/>
      <c r="E823" s="42"/>
      <c r="F823" s="42"/>
      <c r="G823" s="44"/>
      <c r="H823" s="44"/>
      <c r="I823" s="41"/>
      <c r="J823" s="44"/>
      <c r="K823" s="41"/>
      <c r="L823" s="53"/>
      <c r="M823" s="41"/>
      <c r="N823" s="53"/>
      <c r="O823" s="44"/>
      <c r="P823" s="44"/>
      <c r="Q823" s="44"/>
      <c r="R823" s="44"/>
      <c r="S823" s="44"/>
      <c r="T823" s="44"/>
      <c r="U823" s="44"/>
      <c r="V823" s="44"/>
      <c r="W823" s="44"/>
      <c r="X823" s="44"/>
      <c r="Y823" s="44"/>
      <c r="Z823" s="44"/>
      <c r="AA823" s="44"/>
      <c r="AB823" s="44"/>
      <c r="AC823" s="44"/>
      <c r="AD823" s="44"/>
      <c r="AE823" s="44"/>
      <c r="AF823" s="44"/>
      <c r="AG823" s="44"/>
      <c r="AH823" s="42"/>
      <c r="AI823" s="42"/>
    </row>
    <row r="824" spans="1:35" ht="12.75" customHeight="1" x14ac:dyDescent="0.2">
      <c r="A824" s="42"/>
      <c r="B824" s="42"/>
      <c r="C824" s="42"/>
      <c r="D824" s="42"/>
      <c r="E824" s="42"/>
      <c r="F824" s="42"/>
      <c r="G824" s="44"/>
      <c r="H824" s="44"/>
      <c r="I824" s="41"/>
      <c r="J824" s="44"/>
      <c r="K824" s="41"/>
      <c r="L824" s="53"/>
      <c r="M824" s="41"/>
      <c r="N824" s="53"/>
      <c r="O824" s="44"/>
      <c r="P824" s="44"/>
      <c r="Q824" s="44"/>
      <c r="R824" s="44"/>
      <c r="S824" s="44"/>
      <c r="T824" s="44"/>
      <c r="U824" s="44"/>
      <c r="V824" s="44"/>
      <c r="W824" s="44"/>
      <c r="X824" s="44"/>
      <c r="Y824" s="44"/>
      <c r="Z824" s="44"/>
      <c r="AA824" s="44"/>
      <c r="AB824" s="44"/>
      <c r="AC824" s="44"/>
      <c r="AD824" s="44"/>
      <c r="AE824" s="44"/>
      <c r="AF824" s="44"/>
      <c r="AG824" s="44"/>
      <c r="AH824" s="42"/>
      <c r="AI824" s="42"/>
    </row>
    <row r="825" spans="1:35" ht="12.75" customHeight="1" x14ac:dyDescent="0.2">
      <c r="A825" s="42"/>
      <c r="B825" s="42"/>
      <c r="C825" s="42"/>
      <c r="D825" s="42"/>
      <c r="E825" s="42"/>
      <c r="F825" s="42"/>
      <c r="G825" s="44"/>
      <c r="H825" s="44"/>
      <c r="I825" s="41"/>
      <c r="J825" s="44"/>
      <c r="K825" s="41"/>
      <c r="L825" s="53"/>
      <c r="M825" s="41"/>
      <c r="N825" s="53"/>
      <c r="O825" s="44"/>
      <c r="P825" s="44"/>
      <c r="Q825" s="44"/>
      <c r="R825" s="44"/>
      <c r="S825" s="44"/>
      <c r="T825" s="44"/>
      <c r="U825" s="44"/>
      <c r="V825" s="44"/>
      <c r="W825" s="44"/>
      <c r="X825" s="44"/>
      <c r="Y825" s="44"/>
      <c r="Z825" s="44"/>
      <c r="AA825" s="44"/>
      <c r="AB825" s="44"/>
      <c r="AC825" s="44"/>
      <c r="AD825" s="44"/>
      <c r="AE825" s="44"/>
      <c r="AF825" s="44"/>
      <c r="AG825" s="44"/>
      <c r="AH825" s="42"/>
      <c r="AI825" s="42"/>
    </row>
    <row r="826" spans="1:35" ht="12.75" customHeight="1" x14ac:dyDescent="0.2">
      <c r="A826" s="42"/>
      <c r="B826" s="42"/>
      <c r="C826" s="42"/>
      <c r="D826" s="42"/>
      <c r="E826" s="42"/>
      <c r="F826" s="42"/>
      <c r="G826" s="44"/>
      <c r="H826" s="44"/>
      <c r="I826" s="41"/>
      <c r="J826" s="44"/>
      <c r="K826" s="41"/>
      <c r="L826" s="53"/>
      <c r="M826" s="41"/>
      <c r="N826" s="53"/>
      <c r="O826" s="44"/>
      <c r="P826" s="44"/>
      <c r="Q826" s="44"/>
      <c r="R826" s="44"/>
      <c r="S826" s="44"/>
      <c r="T826" s="44"/>
      <c r="U826" s="44"/>
      <c r="V826" s="44"/>
      <c r="W826" s="44"/>
      <c r="X826" s="44"/>
      <c r="Y826" s="44"/>
      <c r="Z826" s="44"/>
      <c r="AA826" s="44"/>
      <c r="AB826" s="44"/>
      <c r="AC826" s="44"/>
      <c r="AD826" s="44"/>
      <c r="AE826" s="44"/>
      <c r="AF826" s="44"/>
      <c r="AG826" s="44"/>
      <c r="AH826" s="42"/>
      <c r="AI826" s="42"/>
    </row>
    <row r="827" spans="1:35" ht="12.75" customHeight="1" x14ac:dyDescent="0.2">
      <c r="A827" s="42"/>
      <c r="B827" s="42"/>
      <c r="C827" s="42"/>
      <c r="D827" s="42"/>
      <c r="E827" s="42"/>
      <c r="F827" s="42"/>
      <c r="G827" s="44"/>
      <c r="H827" s="44"/>
      <c r="I827" s="41"/>
      <c r="J827" s="44"/>
      <c r="K827" s="41"/>
      <c r="L827" s="53"/>
      <c r="M827" s="41"/>
      <c r="N827" s="53"/>
      <c r="O827" s="44"/>
      <c r="P827" s="44"/>
      <c r="Q827" s="44"/>
      <c r="R827" s="44"/>
      <c r="S827" s="44"/>
      <c r="T827" s="44"/>
      <c r="U827" s="44"/>
      <c r="V827" s="44"/>
      <c r="W827" s="44"/>
      <c r="X827" s="44"/>
      <c r="Y827" s="44"/>
      <c r="Z827" s="44"/>
      <c r="AA827" s="44"/>
      <c r="AB827" s="44"/>
      <c r="AC827" s="44"/>
      <c r="AD827" s="44"/>
      <c r="AE827" s="44"/>
      <c r="AF827" s="44"/>
      <c r="AG827" s="44"/>
      <c r="AH827" s="42"/>
      <c r="AI827" s="42"/>
    </row>
    <row r="828" spans="1:35" ht="12.75" customHeight="1" x14ac:dyDescent="0.2">
      <c r="A828" s="42"/>
      <c r="B828" s="42"/>
      <c r="C828" s="42"/>
      <c r="D828" s="42"/>
      <c r="E828" s="42"/>
      <c r="F828" s="42"/>
      <c r="G828" s="44"/>
      <c r="H828" s="44"/>
      <c r="I828" s="41"/>
      <c r="J828" s="44"/>
      <c r="K828" s="41"/>
      <c r="L828" s="53"/>
      <c r="M828" s="41"/>
      <c r="N828" s="53"/>
      <c r="O828" s="44"/>
      <c r="P828" s="44"/>
      <c r="Q828" s="44"/>
      <c r="R828" s="44"/>
      <c r="S828" s="44"/>
      <c r="T828" s="44"/>
      <c r="U828" s="44"/>
      <c r="V828" s="44"/>
      <c r="W828" s="44"/>
      <c r="X828" s="44"/>
      <c r="Y828" s="44"/>
      <c r="Z828" s="44"/>
      <c r="AA828" s="44"/>
      <c r="AB828" s="44"/>
      <c r="AC828" s="44"/>
      <c r="AD828" s="44"/>
      <c r="AE828" s="44"/>
      <c r="AF828" s="44"/>
      <c r="AG828" s="44"/>
      <c r="AH828" s="42"/>
      <c r="AI828" s="42"/>
    </row>
    <row r="829" spans="1:35" ht="12.75" customHeight="1" x14ac:dyDescent="0.2">
      <c r="A829" s="42"/>
      <c r="B829" s="42"/>
      <c r="C829" s="42"/>
      <c r="D829" s="42"/>
      <c r="E829" s="42"/>
      <c r="F829" s="42"/>
      <c r="G829" s="44"/>
      <c r="H829" s="44"/>
      <c r="I829" s="41"/>
      <c r="J829" s="44"/>
      <c r="K829" s="41"/>
      <c r="L829" s="53"/>
      <c r="M829" s="41"/>
      <c r="N829" s="53"/>
      <c r="O829" s="44"/>
      <c r="P829" s="44"/>
      <c r="Q829" s="44"/>
      <c r="R829" s="44"/>
      <c r="S829" s="44"/>
      <c r="T829" s="44"/>
      <c r="U829" s="44"/>
      <c r="V829" s="44"/>
      <c r="W829" s="44"/>
      <c r="X829" s="44"/>
      <c r="Y829" s="44"/>
      <c r="Z829" s="44"/>
      <c r="AA829" s="44"/>
      <c r="AB829" s="44"/>
      <c r="AC829" s="44"/>
      <c r="AD829" s="44"/>
      <c r="AE829" s="44"/>
      <c r="AF829" s="44"/>
      <c r="AG829" s="44"/>
      <c r="AH829" s="42"/>
      <c r="AI829" s="42"/>
    </row>
    <row r="830" spans="1:35" ht="12.75" customHeight="1" x14ac:dyDescent="0.2">
      <c r="A830" s="42"/>
      <c r="B830" s="42"/>
      <c r="C830" s="42"/>
      <c r="D830" s="42"/>
      <c r="E830" s="42"/>
      <c r="F830" s="42"/>
      <c r="G830" s="44"/>
      <c r="H830" s="44"/>
      <c r="I830" s="41"/>
      <c r="J830" s="44"/>
      <c r="K830" s="41"/>
      <c r="L830" s="53"/>
      <c r="M830" s="41"/>
      <c r="N830" s="53"/>
      <c r="O830" s="44"/>
      <c r="P830" s="44"/>
      <c r="Q830" s="44"/>
      <c r="R830" s="44"/>
      <c r="S830" s="44"/>
      <c r="T830" s="44"/>
      <c r="U830" s="44"/>
      <c r="V830" s="44"/>
      <c r="W830" s="44"/>
      <c r="X830" s="44"/>
      <c r="Y830" s="44"/>
      <c r="Z830" s="44"/>
      <c r="AA830" s="44"/>
      <c r="AB830" s="44"/>
      <c r="AC830" s="44"/>
      <c r="AD830" s="44"/>
      <c r="AE830" s="44"/>
      <c r="AF830" s="44"/>
      <c r="AG830" s="44"/>
      <c r="AH830" s="42"/>
      <c r="AI830" s="42"/>
    </row>
    <row r="831" spans="1:35" ht="12.75" customHeight="1" x14ac:dyDescent="0.2">
      <c r="A831" s="42"/>
      <c r="B831" s="42"/>
      <c r="C831" s="42"/>
      <c r="D831" s="42"/>
      <c r="E831" s="42"/>
      <c r="F831" s="42"/>
      <c r="G831" s="44"/>
      <c r="H831" s="44"/>
      <c r="I831" s="41"/>
      <c r="J831" s="44"/>
      <c r="K831" s="41"/>
      <c r="L831" s="53"/>
      <c r="M831" s="41"/>
      <c r="N831" s="53"/>
      <c r="O831" s="44"/>
      <c r="P831" s="44"/>
      <c r="Q831" s="44"/>
      <c r="R831" s="44"/>
      <c r="S831" s="44"/>
      <c r="T831" s="44"/>
      <c r="U831" s="44"/>
      <c r="V831" s="44"/>
      <c r="W831" s="44"/>
      <c r="X831" s="44"/>
      <c r="Y831" s="44"/>
      <c r="Z831" s="44"/>
      <c r="AA831" s="44"/>
      <c r="AB831" s="44"/>
      <c r="AC831" s="44"/>
      <c r="AD831" s="44"/>
      <c r="AE831" s="44"/>
      <c r="AF831" s="44"/>
      <c r="AG831" s="44"/>
      <c r="AH831" s="42"/>
      <c r="AI831" s="42"/>
    </row>
    <row r="832" spans="1:35" ht="12.75" customHeight="1" x14ac:dyDescent="0.2">
      <c r="A832" s="42"/>
      <c r="B832" s="42"/>
      <c r="C832" s="42"/>
      <c r="D832" s="42"/>
      <c r="E832" s="42"/>
      <c r="F832" s="42"/>
      <c r="G832" s="44"/>
      <c r="H832" s="44"/>
      <c r="I832" s="41"/>
      <c r="J832" s="44"/>
      <c r="K832" s="41"/>
      <c r="L832" s="53"/>
      <c r="M832" s="41"/>
      <c r="N832" s="53"/>
      <c r="O832" s="44"/>
      <c r="P832" s="44"/>
      <c r="Q832" s="44"/>
      <c r="R832" s="44"/>
      <c r="S832" s="44"/>
      <c r="T832" s="44"/>
      <c r="U832" s="44"/>
      <c r="V832" s="44"/>
      <c r="W832" s="44"/>
      <c r="X832" s="44"/>
      <c r="Y832" s="44"/>
      <c r="Z832" s="44"/>
      <c r="AA832" s="44"/>
      <c r="AB832" s="44"/>
      <c r="AC832" s="44"/>
      <c r="AD832" s="44"/>
      <c r="AE832" s="44"/>
      <c r="AF832" s="44"/>
      <c r="AG832" s="44"/>
      <c r="AH832" s="42"/>
      <c r="AI832" s="42"/>
    </row>
    <row r="833" spans="1:35" ht="12.75" customHeight="1" x14ac:dyDescent="0.2">
      <c r="A833" s="42"/>
      <c r="B833" s="42"/>
      <c r="C833" s="42"/>
      <c r="D833" s="42"/>
      <c r="E833" s="42"/>
      <c r="F833" s="42"/>
      <c r="G833" s="44"/>
      <c r="H833" s="44"/>
      <c r="I833" s="41"/>
      <c r="J833" s="44"/>
      <c r="K833" s="41"/>
      <c r="L833" s="53"/>
      <c r="M833" s="41"/>
      <c r="N833" s="53"/>
      <c r="O833" s="44"/>
      <c r="P833" s="44"/>
      <c r="Q833" s="44"/>
      <c r="R833" s="44"/>
      <c r="S833" s="44"/>
      <c r="T833" s="44"/>
      <c r="U833" s="44"/>
      <c r="V833" s="44"/>
      <c r="W833" s="44"/>
      <c r="X833" s="44"/>
      <c r="Y833" s="44"/>
      <c r="Z833" s="44"/>
      <c r="AA833" s="44"/>
      <c r="AB833" s="44"/>
      <c r="AC833" s="44"/>
      <c r="AD833" s="44"/>
      <c r="AE833" s="44"/>
      <c r="AF833" s="44"/>
      <c r="AG833" s="44"/>
      <c r="AH833" s="42"/>
      <c r="AI833" s="42"/>
    </row>
    <row r="834" spans="1:35" ht="12.75" customHeight="1" x14ac:dyDescent="0.2">
      <c r="A834" s="42"/>
      <c r="B834" s="42"/>
      <c r="C834" s="42"/>
      <c r="D834" s="42"/>
      <c r="E834" s="42"/>
      <c r="F834" s="42"/>
      <c r="G834" s="44"/>
      <c r="H834" s="44"/>
      <c r="I834" s="41"/>
      <c r="J834" s="44"/>
      <c r="K834" s="41"/>
      <c r="L834" s="53"/>
      <c r="M834" s="41"/>
      <c r="N834" s="53"/>
      <c r="O834" s="44"/>
      <c r="P834" s="44"/>
      <c r="Q834" s="44"/>
      <c r="R834" s="44"/>
      <c r="S834" s="44"/>
      <c r="T834" s="44"/>
      <c r="U834" s="44"/>
      <c r="V834" s="44"/>
      <c r="W834" s="44"/>
      <c r="X834" s="44"/>
      <c r="Y834" s="44"/>
      <c r="Z834" s="44"/>
      <c r="AA834" s="44"/>
      <c r="AB834" s="44"/>
      <c r="AC834" s="44"/>
      <c r="AD834" s="44"/>
      <c r="AE834" s="44"/>
      <c r="AF834" s="44"/>
      <c r="AG834" s="44"/>
      <c r="AH834" s="42"/>
      <c r="AI834" s="42"/>
    </row>
    <row r="835" spans="1:35" ht="12.75" customHeight="1" x14ac:dyDescent="0.2">
      <c r="A835" s="42"/>
      <c r="B835" s="42"/>
      <c r="C835" s="42"/>
      <c r="D835" s="42"/>
      <c r="E835" s="42"/>
      <c r="F835" s="42"/>
      <c r="G835" s="44"/>
      <c r="H835" s="44"/>
      <c r="I835" s="41"/>
      <c r="J835" s="44"/>
      <c r="K835" s="41"/>
      <c r="L835" s="53"/>
      <c r="M835" s="41"/>
      <c r="N835" s="53"/>
      <c r="O835" s="44"/>
      <c r="P835" s="44"/>
      <c r="Q835" s="44"/>
      <c r="R835" s="44"/>
      <c r="S835" s="44"/>
      <c r="T835" s="44"/>
      <c r="U835" s="44"/>
      <c r="V835" s="44"/>
      <c r="W835" s="44"/>
      <c r="X835" s="44"/>
      <c r="Y835" s="44"/>
      <c r="Z835" s="44"/>
      <c r="AA835" s="44"/>
      <c r="AB835" s="44"/>
      <c r="AC835" s="44"/>
      <c r="AD835" s="44"/>
      <c r="AE835" s="44"/>
      <c r="AF835" s="44"/>
      <c r="AG835" s="44"/>
      <c r="AH835" s="42"/>
      <c r="AI835" s="42"/>
    </row>
    <row r="836" spans="1:35" ht="12.75" customHeight="1" x14ac:dyDescent="0.2">
      <c r="A836" s="42"/>
      <c r="B836" s="42"/>
      <c r="C836" s="42"/>
      <c r="D836" s="42"/>
      <c r="E836" s="42"/>
      <c r="F836" s="42"/>
      <c r="G836" s="44"/>
      <c r="H836" s="44"/>
      <c r="I836" s="41"/>
      <c r="J836" s="44"/>
      <c r="K836" s="41"/>
      <c r="L836" s="53"/>
      <c r="M836" s="41"/>
      <c r="N836" s="53"/>
      <c r="O836" s="44"/>
      <c r="P836" s="44"/>
      <c r="Q836" s="44"/>
      <c r="R836" s="44"/>
      <c r="S836" s="44"/>
      <c r="T836" s="44"/>
      <c r="U836" s="44"/>
      <c r="V836" s="44"/>
      <c r="W836" s="44"/>
      <c r="X836" s="44"/>
      <c r="Y836" s="44"/>
      <c r="Z836" s="44"/>
      <c r="AA836" s="44"/>
      <c r="AB836" s="44"/>
      <c r="AC836" s="44"/>
      <c r="AD836" s="44"/>
      <c r="AE836" s="44"/>
      <c r="AF836" s="44"/>
      <c r="AG836" s="44"/>
      <c r="AH836" s="42"/>
      <c r="AI836" s="42"/>
    </row>
    <row r="837" spans="1:35" ht="12.75" customHeight="1" x14ac:dyDescent="0.2">
      <c r="A837" s="42"/>
      <c r="B837" s="42"/>
      <c r="C837" s="42"/>
      <c r="D837" s="42"/>
      <c r="E837" s="42"/>
      <c r="F837" s="42"/>
      <c r="G837" s="44"/>
      <c r="H837" s="44"/>
      <c r="I837" s="41"/>
      <c r="J837" s="44"/>
      <c r="K837" s="41"/>
      <c r="L837" s="53"/>
      <c r="M837" s="41"/>
      <c r="N837" s="53"/>
      <c r="O837" s="44"/>
      <c r="P837" s="44"/>
      <c r="Q837" s="44"/>
      <c r="R837" s="44"/>
      <c r="S837" s="44"/>
      <c r="T837" s="44"/>
      <c r="U837" s="44"/>
      <c r="V837" s="44"/>
      <c r="W837" s="44"/>
      <c r="X837" s="44"/>
      <c r="Y837" s="44"/>
      <c r="Z837" s="44"/>
      <c r="AA837" s="44"/>
      <c r="AB837" s="44"/>
      <c r="AC837" s="44"/>
      <c r="AD837" s="44"/>
      <c r="AE837" s="44"/>
      <c r="AF837" s="44"/>
      <c r="AG837" s="44"/>
      <c r="AH837" s="42"/>
      <c r="AI837" s="42"/>
    </row>
    <row r="838" spans="1:35" ht="12.75" customHeight="1" x14ac:dyDescent="0.2">
      <c r="A838" s="42"/>
      <c r="B838" s="42"/>
      <c r="C838" s="42"/>
      <c r="D838" s="42"/>
      <c r="E838" s="42"/>
      <c r="F838" s="42"/>
      <c r="G838" s="44"/>
      <c r="H838" s="44"/>
      <c r="I838" s="41"/>
      <c r="J838" s="44"/>
      <c r="K838" s="41"/>
      <c r="L838" s="53"/>
      <c r="M838" s="41"/>
      <c r="N838" s="53"/>
      <c r="O838" s="44"/>
      <c r="P838" s="44"/>
      <c r="Q838" s="44"/>
      <c r="R838" s="44"/>
      <c r="S838" s="44"/>
      <c r="T838" s="44"/>
      <c r="U838" s="44"/>
      <c r="V838" s="44"/>
      <c r="W838" s="44"/>
      <c r="X838" s="44"/>
      <c r="Y838" s="44"/>
      <c r="Z838" s="44"/>
      <c r="AA838" s="44"/>
      <c r="AB838" s="44"/>
      <c r="AC838" s="44"/>
      <c r="AD838" s="44"/>
      <c r="AE838" s="44"/>
      <c r="AF838" s="44"/>
      <c r="AG838" s="44"/>
      <c r="AH838" s="42"/>
      <c r="AI838" s="42"/>
    </row>
    <row r="839" spans="1:35" ht="12.75" customHeight="1" x14ac:dyDescent="0.2">
      <c r="A839" s="42"/>
      <c r="B839" s="42"/>
      <c r="C839" s="42"/>
      <c r="D839" s="42"/>
      <c r="E839" s="42"/>
      <c r="F839" s="42"/>
      <c r="G839" s="44"/>
      <c r="H839" s="44"/>
      <c r="I839" s="41"/>
      <c r="J839" s="44"/>
      <c r="K839" s="41"/>
      <c r="L839" s="53"/>
      <c r="M839" s="41"/>
      <c r="N839" s="53"/>
      <c r="O839" s="44"/>
      <c r="P839" s="44"/>
      <c r="Q839" s="44"/>
      <c r="R839" s="44"/>
      <c r="S839" s="44"/>
      <c r="T839" s="44"/>
      <c r="U839" s="44"/>
      <c r="V839" s="44"/>
      <c r="W839" s="44"/>
      <c r="X839" s="44"/>
      <c r="Y839" s="44"/>
      <c r="Z839" s="44"/>
      <c r="AA839" s="44"/>
      <c r="AB839" s="44"/>
      <c r="AC839" s="44"/>
      <c r="AD839" s="44"/>
      <c r="AE839" s="44"/>
      <c r="AF839" s="44"/>
      <c r="AG839" s="44"/>
      <c r="AH839" s="42"/>
      <c r="AI839" s="42"/>
    </row>
    <row r="840" spans="1:35" ht="12.75" customHeight="1" x14ac:dyDescent="0.2">
      <c r="A840" s="42"/>
      <c r="B840" s="42"/>
      <c r="C840" s="42"/>
      <c r="D840" s="42"/>
      <c r="E840" s="42"/>
      <c r="F840" s="42"/>
      <c r="G840" s="44"/>
      <c r="H840" s="44"/>
      <c r="I840" s="41"/>
      <c r="J840" s="44"/>
      <c r="K840" s="41"/>
      <c r="L840" s="53"/>
      <c r="M840" s="41"/>
      <c r="N840" s="53"/>
      <c r="O840" s="44"/>
      <c r="P840" s="44"/>
      <c r="Q840" s="44"/>
      <c r="R840" s="44"/>
      <c r="S840" s="44"/>
      <c r="T840" s="44"/>
      <c r="U840" s="44"/>
      <c r="V840" s="44"/>
      <c r="W840" s="44"/>
      <c r="X840" s="44"/>
      <c r="Y840" s="44"/>
      <c r="Z840" s="44"/>
      <c r="AA840" s="44"/>
      <c r="AB840" s="44"/>
      <c r="AC840" s="44"/>
      <c r="AD840" s="44"/>
      <c r="AE840" s="44"/>
      <c r="AF840" s="44"/>
      <c r="AG840" s="44"/>
      <c r="AH840" s="42"/>
      <c r="AI840" s="42"/>
    </row>
    <row r="841" spans="1:35" ht="12.75" customHeight="1" x14ac:dyDescent="0.2">
      <c r="A841" s="42"/>
      <c r="B841" s="42"/>
      <c r="C841" s="42"/>
      <c r="D841" s="42"/>
      <c r="E841" s="42"/>
      <c r="F841" s="42"/>
      <c r="G841" s="44"/>
      <c r="H841" s="44"/>
      <c r="I841" s="41"/>
      <c r="J841" s="44"/>
      <c r="K841" s="41"/>
      <c r="L841" s="53"/>
      <c r="M841" s="41"/>
      <c r="N841" s="53"/>
      <c r="O841" s="44"/>
      <c r="P841" s="44"/>
      <c r="Q841" s="44"/>
      <c r="R841" s="44"/>
      <c r="S841" s="44"/>
      <c r="T841" s="44"/>
      <c r="U841" s="44"/>
      <c r="V841" s="44"/>
      <c r="W841" s="44"/>
      <c r="X841" s="44"/>
      <c r="Y841" s="44"/>
      <c r="Z841" s="44"/>
      <c r="AA841" s="44"/>
      <c r="AB841" s="44"/>
      <c r="AC841" s="44"/>
      <c r="AD841" s="44"/>
      <c r="AE841" s="44"/>
      <c r="AF841" s="44"/>
      <c r="AG841" s="44"/>
      <c r="AH841" s="42"/>
      <c r="AI841" s="42"/>
    </row>
    <row r="842" spans="1:35" ht="12.75" customHeight="1" x14ac:dyDescent="0.2">
      <c r="A842" s="42"/>
      <c r="B842" s="42"/>
      <c r="C842" s="42"/>
      <c r="D842" s="42"/>
      <c r="E842" s="42"/>
      <c r="F842" s="42"/>
      <c r="G842" s="44"/>
      <c r="H842" s="44"/>
      <c r="I842" s="41"/>
      <c r="J842" s="44"/>
      <c r="K842" s="41"/>
      <c r="L842" s="53"/>
      <c r="M842" s="41"/>
      <c r="N842" s="53"/>
      <c r="O842" s="44"/>
      <c r="P842" s="44"/>
      <c r="Q842" s="44"/>
      <c r="R842" s="44"/>
      <c r="S842" s="44"/>
      <c r="T842" s="44"/>
      <c r="U842" s="44"/>
      <c r="V842" s="44"/>
      <c r="W842" s="44"/>
      <c r="X842" s="44"/>
      <c r="Y842" s="44"/>
      <c r="Z842" s="44"/>
      <c r="AA842" s="44"/>
      <c r="AB842" s="44"/>
      <c r="AC842" s="44"/>
      <c r="AD842" s="44"/>
      <c r="AE842" s="44"/>
      <c r="AF842" s="44"/>
      <c r="AG842" s="44"/>
      <c r="AH842" s="42"/>
      <c r="AI842" s="42"/>
    </row>
    <row r="843" spans="1:35" ht="12.75" customHeight="1" x14ac:dyDescent="0.2">
      <c r="A843" s="42"/>
      <c r="B843" s="42"/>
      <c r="C843" s="42"/>
      <c r="D843" s="42"/>
      <c r="E843" s="42"/>
      <c r="F843" s="42"/>
      <c r="G843" s="44"/>
      <c r="H843" s="44"/>
      <c r="I843" s="41"/>
      <c r="J843" s="44"/>
      <c r="K843" s="41"/>
      <c r="L843" s="53"/>
      <c r="M843" s="41"/>
      <c r="N843" s="53"/>
      <c r="O843" s="44"/>
      <c r="P843" s="44"/>
      <c r="Q843" s="44"/>
      <c r="R843" s="44"/>
      <c r="S843" s="44"/>
      <c r="T843" s="44"/>
      <c r="U843" s="44"/>
      <c r="V843" s="44"/>
      <c r="W843" s="44"/>
      <c r="X843" s="44"/>
      <c r="Y843" s="44"/>
      <c r="Z843" s="44"/>
      <c r="AA843" s="44"/>
      <c r="AB843" s="44"/>
      <c r="AC843" s="44"/>
      <c r="AD843" s="44"/>
      <c r="AE843" s="44"/>
      <c r="AF843" s="44"/>
      <c r="AG843" s="44"/>
      <c r="AH843" s="42"/>
      <c r="AI843" s="42"/>
    </row>
    <row r="844" spans="1:35" ht="12.75" customHeight="1" x14ac:dyDescent="0.2">
      <c r="A844" s="42"/>
      <c r="B844" s="42"/>
      <c r="C844" s="42"/>
      <c r="D844" s="42"/>
      <c r="E844" s="42"/>
      <c r="F844" s="42"/>
      <c r="G844" s="44"/>
      <c r="H844" s="44"/>
      <c r="I844" s="41"/>
      <c r="J844" s="44"/>
      <c r="K844" s="41"/>
      <c r="L844" s="53"/>
      <c r="M844" s="41"/>
      <c r="N844" s="53"/>
      <c r="O844" s="44"/>
      <c r="P844" s="44"/>
      <c r="Q844" s="44"/>
      <c r="R844" s="44"/>
      <c r="S844" s="44"/>
      <c r="T844" s="44"/>
      <c r="U844" s="44"/>
      <c r="V844" s="44"/>
      <c r="W844" s="44"/>
      <c r="X844" s="44"/>
      <c r="Y844" s="44"/>
      <c r="Z844" s="44"/>
      <c r="AA844" s="44"/>
      <c r="AB844" s="44"/>
      <c r="AC844" s="44"/>
      <c r="AD844" s="44"/>
      <c r="AE844" s="44"/>
      <c r="AF844" s="44"/>
      <c r="AG844" s="44"/>
      <c r="AH844" s="42"/>
      <c r="AI844" s="42"/>
    </row>
    <row r="845" spans="1:35" ht="12.75" customHeight="1" x14ac:dyDescent="0.2">
      <c r="A845" s="42"/>
      <c r="B845" s="42"/>
      <c r="C845" s="42"/>
      <c r="D845" s="42"/>
      <c r="E845" s="42"/>
      <c r="F845" s="42"/>
      <c r="G845" s="44"/>
      <c r="H845" s="44"/>
      <c r="I845" s="41"/>
      <c r="J845" s="44"/>
      <c r="K845" s="41"/>
      <c r="L845" s="53"/>
      <c r="M845" s="41"/>
      <c r="N845" s="53"/>
      <c r="O845" s="44"/>
      <c r="P845" s="44"/>
      <c r="Q845" s="44"/>
      <c r="R845" s="44"/>
      <c r="S845" s="44"/>
      <c r="T845" s="44"/>
      <c r="U845" s="44"/>
      <c r="V845" s="44"/>
      <c r="W845" s="44"/>
      <c r="X845" s="44"/>
      <c r="Y845" s="44"/>
      <c r="Z845" s="44"/>
      <c r="AA845" s="44"/>
      <c r="AB845" s="44"/>
      <c r="AC845" s="44"/>
      <c r="AD845" s="44"/>
      <c r="AE845" s="44"/>
      <c r="AF845" s="44"/>
      <c r="AG845" s="44"/>
      <c r="AH845" s="42"/>
      <c r="AI845" s="42"/>
    </row>
    <row r="846" spans="1:35" ht="12.75" customHeight="1" x14ac:dyDescent="0.2">
      <c r="A846" s="42"/>
      <c r="B846" s="42"/>
      <c r="C846" s="42"/>
      <c r="D846" s="42"/>
      <c r="E846" s="42"/>
      <c r="F846" s="42"/>
      <c r="G846" s="44"/>
      <c r="H846" s="44"/>
      <c r="I846" s="41"/>
      <c r="J846" s="44"/>
      <c r="K846" s="41"/>
      <c r="L846" s="53"/>
      <c r="M846" s="41"/>
      <c r="N846" s="53"/>
      <c r="O846" s="44"/>
      <c r="P846" s="44"/>
      <c r="Q846" s="44"/>
      <c r="R846" s="44"/>
      <c r="S846" s="44"/>
      <c r="T846" s="44"/>
      <c r="U846" s="44"/>
      <c r="V846" s="44"/>
      <c r="W846" s="44"/>
      <c r="X846" s="44"/>
      <c r="Y846" s="44"/>
      <c r="Z846" s="44"/>
      <c r="AA846" s="44"/>
      <c r="AB846" s="44"/>
      <c r="AC846" s="44"/>
      <c r="AD846" s="44"/>
      <c r="AE846" s="44"/>
      <c r="AF846" s="44"/>
      <c r="AG846" s="44"/>
      <c r="AH846" s="42"/>
      <c r="AI846" s="42"/>
    </row>
    <row r="847" spans="1:35" ht="12.75" customHeight="1" x14ac:dyDescent="0.2">
      <c r="A847" s="42"/>
      <c r="B847" s="42"/>
      <c r="C847" s="42"/>
      <c r="D847" s="42"/>
      <c r="E847" s="42"/>
      <c r="F847" s="42"/>
      <c r="G847" s="44"/>
      <c r="H847" s="44"/>
      <c r="I847" s="41"/>
      <c r="J847" s="44"/>
      <c r="K847" s="41"/>
      <c r="L847" s="53"/>
      <c r="M847" s="41"/>
      <c r="N847" s="53"/>
      <c r="O847" s="44"/>
      <c r="P847" s="44"/>
      <c r="Q847" s="44"/>
      <c r="R847" s="44"/>
      <c r="S847" s="44"/>
      <c r="T847" s="44"/>
      <c r="U847" s="44"/>
      <c r="V847" s="44"/>
      <c r="W847" s="44"/>
      <c r="X847" s="44"/>
      <c r="Y847" s="44"/>
      <c r="Z847" s="44"/>
      <c r="AA847" s="44"/>
      <c r="AB847" s="44"/>
      <c r="AC847" s="44"/>
      <c r="AD847" s="44"/>
      <c r="AE847" s="44"/>
      <c r="AF847" s="44"/>
      <c r="AG847" s="44"/>
      <c r="AH847" s="42"/>
      <c r="AI847" s="42"/>
    </row>
    <row r="848" spans="1:35" ht="12.75" customHeight="1" x14ac:dyDescent="0.2">
      <c r="A848" s="42"/>
      <c r="B848" s="42"/>
      <c r="C848" s="42"/>
      <c r="D848" s="42"/>
      <c r="E848" s="42"/>
      <c r="F848" s="42"/>
      <c r="G848" s="44"/>
      <c r="H848" s="44"/>
      <c r="I848" s="41"/>
      <c r="J848" s="44"/>
      <c r="K848" s="41"/>
      <c r="L848" s="53"/>
      <c r="M848" s="41"/>
      <c r="N848" s="53"/>
      <c r="O848" s="44"/>
      <c r="P848" s="44"/>
      <c r="Q848" s="44"/>
      <c r="R848" s="44"/>
      <c r="S848" s="44"/>
      <c r="T848" s="44"/>
      <c r="U848" s="44"/>
      <c r="V848" s="44"/>
      <c r="W848" s="44"/>
      <c r="X848" s="44"/>
      <c r="Y848" s="44"/>
      <c r="Z848" s="44"/>
      <c r="AA848" s="44"/>
      <c r="AB848" s="44"/>
      <c r="AC848" s="44"/>
      <c r="AD848" s="44"/>
      <c r="AE848" s="44"/>
      <c r="AF848" s="44"/>
      <c r="AG848" s="44"/>
      <c r="AH848" s="42"/>
      <c r="AI848" s="42"/>
    </row>
    <row r="849" spans="1:35" ht="12.75" customHeight="1" x14ac:dyDescent="0.2">
      <c r="A849" s="42"/>
      <c r="B849" s="42"/>
      <c r="C849" s="42"/>
      <c r="D849" s="42"/>
      <c r="E849" s="42"/>
      <c r="F849" s="42"/>
      <c r="G849" s="44"/>
      <c r="H849" s="44"/>
      <c r="I849" s="41"/>
      <c r="J849" s="44"/>
      <c r="K849" s="41"/>
      <c r="L849" s="53"/>
      <c r="M849" s="41"/>
      <c r="N849" s="53"/>
      <c r="O849" s="44"/>
      <c r="P849" s="44"/>
      <c r="Q849" s="44"/>
      <c r="R849" s="44"/>
      <c r="S849" s="44"/>
      <c r="T849" s="44"/>
      <c r="U849" s="44"/>
      <c r="V849" s="44"/>
      <c r="W849" s="44"/>
      <c r="X849" s="44"/>
      <c r="Y849" s="44"/>
      <c r="Z849" s="44"/>
      <c r="AA849" s="44"/>
      <c r="AB849" s="44"/>
      <c r="AC849" s="44"/>
      <c r="AD849" s="44"/>
      <c r="AE849" s="44"/>
      <c r="AF849" s="44"/>
      <c r="AG849" s="44"/>
      <c r="AH849" s="42"/>
      <c r="AI849" s="42"/>
    </row>
    <row r="850" spans="1:35" ht="12.75" customHeight="1" x14ac:dyDescent="0.2">
      <c r="A850" s="42"/>
      <c r="B850" s="42"/>
      <c r="C850" s="42"/>
      <c r="D850" s="42"/>
      <c r="E850" s="42"/>
      <c r="F850" s="42"/>
      <c r="G850" s="44"/>
      <c r="H850" s="44"/>
      <c r="I850" s="41"/>
      <c r="J850" s="44"/>
      <c r="K850" s="41"/>
      <c r="L850" s="53"/>
      <c r="M850" s="41"/>
      <c r="N850" s="53"/>
      <c r="O850" s="44"/>
      <c r="P850" s="44"/>
      <c r="Q850" s="44"/>
      <c r="R850" s="44"/>
      <c r="S850" s="44"/>
      <c r="T850" s="44"/>
      <c r="U850" s="44"/>
      <c r="V850" s="44"/>
      <c r="W850" s="44"/>
      <c r="X850" s="44"/>
      <c r="Y850" s="44"/>
      <c r="Z850" s="44"/>
      <c r="AA850" s="44"/>
      <c r="AB850" s="44"/>
      <c r="AC850" s="44"/>
      <c r="AD850" s="44"/>
      <c r="AE850" s="44"/>
      <c r="AF850" s="44"/>
      <c r="AG850" s="44"/>
      <c r="AH850" s="42"/>
      <c r="AI850" s="42"/>
    </row>
    <row r="851" spans="1:35" ht="12.75" customHeight="1" x14ac:dyDescent="0.2">
      <c r="A851" s="42"/>
      <c r="B851" s="42"/>
      <c r="C851" s="42"/>
      <c r="D851" s="42"/>
      <c r="E851" s="42"/>
      <c r="F851" s="42"/>
      <c r="G851" s="44"/>
      <c r="H851" s="44"/>
      <c r="I851" s="41"/>
      <c r="J851" s="44"/>
      <c r="K851" s="41"/>
      <c r="L851" s="53"/>
      <c r="M851" s="41"/>
      <c r="N851" s="53"/>
      <c r="O851" s="44"/>
      <c r="P851" s="44"/>
      <c r="Q851" s="44"/>
      <c r="R851" s="44"/>
      <c r="S851" s="44"/>
      <c r="T851" s="44"/>
      <c r="U851" s="44"/>
      <c r="V851" s="44"/>
      <c r="W851" s="44"/>
      <c r="X851" s="44"/>
      <c r="Y851" s="44"/>
      <c r="Z851" s="44"/>
      <c r="AA851" s="44"/>
      <c r="AB851" s="44"/>
      <c r="AC851" s="44"/>
      <c r="AD851" s="44"/>
      <c r="AE851" s="44"/>
      <c r="AF851" s="44"/>
      <c r="AG851" s="44"/>
      <c r="AH851" s="42"/>
      <c r="AI851" s="42"/>
    </row>
    <row r="852" spans="1:35" ht="12.75" customHeight="1" x14ac:dyDescent="0.2">
      <c r="A852" s="42"/>
      <c r="B852" s="42"/>
      <c r="C852" s="42"/>
      <c r="D852" s="42"/>
      <c r="E852" s="42"/>
      <c r="F852" s="42"/>
      <c r="G852" s="44"/>
      <c r="H852" s="44"/>
      <c r="I852" s="41"/>
      <c r="J852" s="44"/>
      <c r="K852" s="41"/>
      <c r="L852" s="53"/>
      <c r="M852" s="41"/>
      <c r="N852" s="53"/>
      <c r="O852" s="44"/>
      <c r="P852" s="44"/>
      <c r="Q852" s="44"/>
      <c r="R852" s="44"/>
      <c r="S852" s="44"/>
      <c r="T852" s="44"/>
      <c r="U852" s="44"/>
      <c r="V852" s="44"/>
      <c r="W852" s="44"/>
      <c r="X852" s="44"/>
      <c r="Y852" s="44"/>
      <c r="Z852" s="44"/>
      <c r="AA852" s="44"/>
      <c r="AB852" s="44"/>
      <c r="AC852" s="44"/>
      <c r="AD852" s="44"/>
      <c r="AE852" s="44"/>
      <c r="AF852" s="44"/>
      <c r="AG852" s="44"/>
      <c r="AH852" s="42"/>
      <c r="AI852" s="42"/>
    </row>
    <row r="853" spans="1:35" ht="12.75" customHeight="1" x14ac:dyDescent="0.2">
      <c r="A853" s="42"/>
      <c r="B853" s="42"/>
      <c r="C853" s="42"/>
      <c r="D853" s="42"/>
      <c r="E853" s="42"/>
      <c r="F853" s="42"/>
      <c r="G853" s="44"/>
      <c r="H853" s="44"/>
      <c r="I853" s="41"/>
      <c r="J853" s="44"/>
      <c r="K853" s="41"/>
      <c r="L853" s="53"/>
      <c r="M853" s="41"/>
      <c r="N853" s="53"/>
      <c r="O853" s="44"/>
      <c r="P853" s="44"/>
      <c r="Q853" s="44"/>
      <c r="R853" s="44"/>
      <c r="S853" s="44"/>
      <c r="T853" s="44"/>
      <c r="U853" s="44"/>
      <c r="V853" s="44"/>
      <c r="W853" s="44"/>
      <c r="X853" s="44"/>
      <c r="Y853" s="44"/>
      <c r="Z853" s="44"/>
      <c r="AA853" s="44"/>
      <c r="AB853" s="44"/>
      <c r="AC853" s="44"/>
      <c r="AD853" s="44"/>
      <c r="AE853" s="44"/>
      <c r="AF853" s="44"/>
      <c r="AG853" s="44"/>
      <c r="AH853" s="42"/>
      <c r="AI853" s="42"/>
    </row>
    <row r="854" spans="1:35" ht="12.75" customHeight="1" x14ac:dyDescent="0.2">
      <c r="A854" s="42"/>
      <c r="B854" s="42"/>
      <c r="C854" s="42"/>
      <c r="D854" s="42"/>
      <c r="E854" s="42"/>
      <c r="F854" s="42"/>
      <c r="G854" s="44"/>
      <c r="H854" s="44"/>
      <c r="I854" s="41"/>
      <c r="J854" s="44"/>
      <c r="K854" s="41"/>
      <c r="L854" s="53"/>
      <c r="M854" s="41"/>
      <c r="N854" s="53"/>
      <c r="O854" s="44"/>
      <c r="P854" s="44"/>
      <c r="Q854" s="44"/>
      <c r="R854" s="44"/>
      <c r="S854" s="44"/>
      <c r="T854" s="44"/>
      <c r="U854" s="44"/>
      <c r="V854" s="44"/>
      <c r="W854" s="44"/>
      <c r="X854" s="44"/>
      <c r="Y854" s="44"/>
      <c r="Z854" s="44"/>
      <c r="AA854" s="44"/>
      <c r="AB854" s="44"/>
      <c r="AC854" s="44"/>
      <c r="AD854" s="44"/>
      <c r="AE854" s="44"/>
      <c r="AF854" s="44"/>
      <c r="AG854" s="44"/>
      <c r="AH854" s="42"/>
      <c r="AI854" s="42"/>
    </row>
    <row r="855" spans="1:35" ht="12.75" customHeight="1" x14ac:dyDescent="0.2">
      <c r="A855" s="42"/>
      <c r="B855" s="42"/>
      <c r="C855" s="42"/>
      <c r="D855" s="42"/>
      <c r="E855" s="42"/>
      <c r="F855" s="42"/>
      <c r="G855" s="44"/>
      <c r="H855" s="44"/>
      <c r="I855" s="41"/>
      <c r="J855" s="44"/>
      <c r="K855" s="41"/>
      <c r="L855" s="53"/>
      <c r="M855" s="41"/>
      <c r="N855" s="53"/>
      <c r="O855" s="44"/>
      <c r="P855" s="44"/>
      <c r="Q855" s="44"/>
      <c r="R855" s="44"/>
      <c r="S855" s="44"/>
      <c r="T855" s="44"/>
      <c r="U855" s="44"/>
      <c r="V855" s="44"/>
      <c r="W855" s="44"/>
      <c r="X855" s="44"/>
      <c r="Y855" s="44"/>
      <c r="Z855" s="44"/>
      <c r="AA855" s="44"/>
      <c r="AB855" s="44"/>
      <c r="AC855" s="44"/>
      <c r="AD855" s="44"/>
      <c r="AE855" s="44"/>
      <c r="AF855" s="44"/>
      <c r="AG855" s="44"/>
      <c r="AH855" s="42"/>
      <c r="AI855" s="42"/>
    </row>
    <row r="856" spans="1:35" ht="12.75" customHeight="1" x14ac:dyDescent="0.2">
      <c r="A856" s="42"/>
      <c r="B856" s="42"/>
      <c r="C856" s="42"/>
      <c r="D856" s="42"/>
      <c r="E856" s="42"/>
      <c r="F856" s="42"/>
      <c r="G856" s="44"/>
      <c r="H856" s="44"/>
      <c r="I856" s="41"/>
      <c r="J856" s="44"/>
      <c r="K856" s="41"/>
      <c r="L856" s="53"/>
      <c r="M856" s="41"/>
      <c r="N856" s="53"/>
      <c r="O856" s="44"/>
      <c r="P856" s="44"/>
      <c r="Q856" s="44"/>
      <c r="R856" s="44"/>
      <c r="S856" s="44"/>
      <c r="T856" s="44"/>
      <c r="U856" s="44"/>
      <c r="V856" s="44"/>
      <c r="W856" s="44"/>
      <c r="X856" s="44"/>
      <c r="Y856" s="44"/>
      <c r="Z856" s="44"/>
      <c r="AA856" s="44"/>
      <c r="AB856" s="44"/>
      <c r="AC856" s="44"/>
      <c r="AD856" s="44"/>
      <c r="AE856" s="44"/>
      <c r="AF856" s="44"/>
      <c r="AG856" s="44"/>
      <c r="AH856" s="42"/>
      <c r="AI856" s="42"/>
    </row>
    <row r="857" spans="1:35" ht="12.75" customHeight="1" x14ac:dyDescent="0.2">
      <c r="A857" s="42"/>
      <c r="B857" s="42"/>
      <c r="C857" s="42"/>
      <c r="D857" s="42"/>
      <c r="E857" s="42"/>
      <c r="F857" s="42"/>
      <c r="G857" s="44"/>
      <c r="H857" s="44"/>
      <c r="I857" s="41"/>
      <c r="J857" s="44"/>
      <c r="K857" s="41"/>
      <c r="L857" s="53"/>
      <c r="M857" s="41"/>
      <c r="N857" s="53"/>
      <c r="O857" s="44"/>
      <c r="P857" s="44"/>
      <c r="Q857" s="44"/>
      <c r="R857" s="44"/>
      <c r="S857" s="44"/>
      <c r="T857" s="44"/>
      <c r="U857" s="44"/>
      <c r="V857" s="44"/>
      <c r="W857" s="44"/>
      <c r="X857" s="44"/>
      <c r="Y857" s="44"/>
      <c r="Z857" s="44"/>
      <c r="AA857" s="44"/>
      <c r="AB857" s="44"/>
      <c r="AC857" s="44"/>
      <c r="AD857" s="44"/>
      <c r="AE857" s="44"/>
      <c r="AF857" s="44"/>
      <c r="AG857" s="44"/>
      <c r="AH857" s="42"/>
      <c r="AI857" s="42"/>
    </row>
    <row r="858" spans="1:35" ht="12.75" customHeight="1" x14ac:dyDescent="0.2">
      <c r="A858" s="42"/>
      <c r="B858" s="42"/>
      <c r="C858" s="42"/>
      <c r="D858" s="42"/>
      <c r="E858" s="42"/>
      <c r="F858" s="42"/>
      <c r="G858" s="44"/>
      <c r="H858" s="44"/>
      <c r="I858" s="41"/>
      <c r="J858" s="44"/>
      <c r="K858" s="41"/>
      <c r="L858" s="53"/>
      <c r="M858" s="41"/>
      <c r="N858" s="53"/>
      <c r="O858" s="44"/>
      <c r="P858" s="44"/>
      <c r="Q858" s="44"/>
      <c r="R858" s="44"/>
      <c r="S858" s="44"/>
      <c r="T858" s="44"/>
      <c r="U858" s="44"/>
      <c r="V858" s="44"/>
      <c r="W858" s="44"/>
      <c r="X858" s="44"/>
      <c r="Y858" s="44"/>
      <c r="Z858" s="44"/>
      <c r="AA858" s="44"/>
      <c r="AB858" s="44"/>
      <c r="AC858" s="44"/>
      <c r="AD858" s="44"/>
      <c r="AE858" s="44"/>
      <c r="AF858" s="44"/>
      <c r="AG858" s="44"/>
      <c r="AH858" s="42"/>
      <c r="AI858" s="42"/>
    </row>
    <row r="859" spans="1:35" ht="12.75" customHeight="1" x14ac:dyDescent="0.2">
      <c r="A859" s="42"/>
      <c r="B859" s="42"/>
      <c r="C859" s="42"/>
      <c r="D859" s="42"/>
      <c r="E859" s="42"/>
      <c r="F859" s="42"/>
      <c r="G859" s="44"/>
      <c r="H859" s="44"/>
      <c r="I859" s="41"/>
      <c r="J859" s="44"/>
      <c r="K859" s="41"/>
      <c r="L859" s="53"/>
      <c r="M859" s="41"/>
      <c r="N859" s="53"/>
      <c r="O859" s="44"/>
      <c r="P859" s="44"/>
      <c r="Q859" s="44"/>
      <c r="R859" s="44"/>
      <c r="S859" s="44"/>
      <c r="T859" s="44"/>
      <c r="U859" s="44"/>
      <c r="V859" s="44"/>
      <c r="W859" s="44"/>
      <c r="X859" s="44"/>
      <c r="Y859" s="44"/>
      <c r="Z859" s="44"/>
      <c r="AA859" s="44"/>
      <c r="AB859" s="44"/>
      <c r="AC859" s="44"/>
      <c r="AD859" s="44"/>
      <c r="AE859" s="44"/>
      <c r="AF859" s="44"/>
      <c r="AG859" s="44"/>
      <c r="AH859" s="42"/>
      <c r="AI859" s="42"/>
    </row>
    <row r="860" spans="1:35" ht="12.75" customHeight="1" x14ac:dyDescent="0.2">
      <c r="A860" s="42"/>
      <c r="B860" s="42"/>
      <c r="C860" s="42"/>
      <c r="D860" s="42"/>
      <c r="E860" s="42"/>
      <c r="F860" s="42"/>
      <c r="G860" s="44"/>
      <c r="H860" s="44"/>
      <c r="I860" s="41"/>
      <c r="J860" s="44"/>
      <c r="K860" s="41"/>
      <c r="L860" s="53"/>
      <c r="M860" s="41"/>
      <c r="N860" s="53"/>
      <c r="O860" s="44"/>
      <c r="P860" s="44"/>
      <c r="Q860" s="44"/>
      <c r="R860" s="44"/>
      <c r="S860" s="44"/>
      <c r="T860" s="44"/>
      <c r="U860" s="44"/>
      <c r="V860" s="44"/>
      <c r="W860" s="44"/>
      <c r="X860" s="44"/>
      <c r="Y860" s="44"/>
      <c r="Z860" s="44"/>
      <c r="AA860" s="44"/>
      <c r="AB860" s="44"/>
      <c r="AC860" s="44"/>
      <c r="AD860" s="44"/>
      <c r="AE860" s="44"/>
      <c r="AF860" s="44"/>
      <c r="AG860" s="44"/>
      <c r="AH860" s="42"/>
      <c r="AI860" s="42"/>
    </row>
    <row r="861" spans="1:35" ht="12.75" customHeight="1" x14ac:dyDescent="0.2">
      <c r="A861" s="42"/>
      <c r="B861" s="42"/>
      <c r="C861" s="42"/>
      <c r="D861" s="42"/>
      <c r="E861" s="42"/>
      <c r="F861" s="42"/>
      <c r="G861" s="44"/>
      <c r="H861" s="44"/>
      <c r="I861" s="41"/>
      <c r="J861" s="44"/>
      <c r="K861" s="41"/>
      <c r="L861" s="53"/>
      <c r="M861" s="41"/>
      <c r="N861" s="53"/>
      <c r="O861" s="44"/>
      <c r="P861" s="44"/>
      <c r="Q861" s="44"/>
      <c r="R861" s="44"/>
      <c r="S861" s="44"/>
      <c r="T861" s="44"/>
      <c r="U861" s="44"/>
      <c r="V861" s="44"/>
      <c r="W861" s="44"/>
      <c r="X861" s="44"/>
      <c r="Y861" s="44"/>
      <c r="Z861" s="44"/>
      <c r="AA861" s="44"/>
      <c r="AB861" s="44"/>
      <c r="AC861" s="44"/>
      <c r="AD861" s="44"/>
      <c r="AE861" s="44"/>
      <c r="AF861" s="44"/>
      <c r="AG861" s="44"/>
      <c r="AH861" s="42"/>
      <c r="AI861" s="42"/>
    </row>
    <row r="862" spans="1:35" ht="12.75" customHeight="1" x14ac:dyDescent="0.2">
      <c r="A862" s="42"/>
      <c r="B862" s="42"/>
      <c r="C862" s="42"/>
      <c r="D862" s="42"/>
      <c r="E862" s="42"/>
      <c r="F862" s="42"/>
      <c r="G862" s="44"/>
      <c r="H862" s="44"/>
      <c r="I862" s="41"/>
      <c r="J862" s="44"/>
      <c r="K862" s="41"/>
      <c r="L862" s="53"/>
      <c r="M862" s="41"/>
      <c r="N862" s="53"/>
      <c r="O862" s="44"/>
      <c r="P862" s="44"/>
      <c r="Q862" s="44"/>
      <c r="R862" s="44"/>
      <c r="S862" s="44"/>
      <c r="T862" s="44"/>
      <c r="U862" s="44"/>
      <c r="V862" s="44"/>
      <c r="W862" s="44"/>
      <c r="X862" s="44"/>
      <c r="Y862" s="44"/>
      <c r="Z862" s="44"/>
      <c r="AA862" s="44"/>
      <c r="AB862" s="44"/>
      <c r="AC862" s="44"/>
      <c r="AD862" s="44"/>
      <c r="AE862" s="44"/>
      <c r="AF862" s="44"/>
      <c r="AG862" s="44"/>
      <c r="AH862" s="42"/>
      <c r="AI862" s="42"/>
    </row>
    <row r="863" spans="1:35" ht="12.75" customHeight="1" x14ac:dyDescent="0.2">
      <c r="A863" s="42"/>
      <c r="B863" s="42"/>
      <c r="C863" s="42"/>
      <c r="D863" s="42"/>
      <c r="E863" s="42"/>
      <c r="F863" s="42"/>
      <c r="G863" s="44"/>
      <c r="H863" s="44"/>
      <c r="I863" s="41"/>
      <c r="J863" s="44"/>
      <c r="K863" s="41"/>
      <c r="L863" s="53"/>
      <c r="M863" s="41"/>
      <c r="N863" s="53"/>
      <c r="O863" s="44"/>
      <c r="P863" s="44"/>
      <c r="Q863" s="44"/>
      <c r="R863" s="44"/>
      <c r="S863" s="44"/>
      <c r="T863" s="44"/>
      <c r="U863" s="44"/>
      <c r="V863" s="44"/>
      <c r="W863" s="44"/>
      <c r="X863" s="44"/>
      <c r="Y863" s="44"/>
      <c r="Z863" s="44"/>
      <c r="AA863" s="44"/>
      <c r="AB863" s="44"/>
      <c r="AC863" s="44"/>
      <c r="AD863" s="44"/>
      <c r="AE863" s="44"/>
      <c r="AF863" s="44"/>
      <c r="AG863" s="44"/>
      <c r="AH863" s="42"/>
      <c r="AI863" s="42"/>
    </row>
    <row r="864" spans="1:35" ht="12.75" customHeight="1" x14ac:dyDescent="0.2">
      <c r="A864" s="42"/>
      <c r="B864" s="42"/>
      <c r="C864" s="42"/>
      <c r="D864" s="42"/>
      <c r="E864" s="42"/>
      <c r="F864" s="42"/>
      <c r="G864" s="44"/>
      <c r="H864" s="44"/>
      <c r="I864" s="41"/>
      <c r="J864" s="44"/>
      <c r="K864" s="41"/>
      <c r="L864" s="53"/>
      <c r="M864" s="41"/>
      <c r="N864" s="53"/>
      <c r="O864" s="44"/>
      <c r="P864" s="44"/>
      <c r="Q864" s="44"/>
      <c r="R864" s="44"/>
      <c r="S864" s="44"/>
      <c r="T864" s="44"/>
      <c r="U864" s="44"/>
      <c r="V864" s="44"/>
      <c r="W864" s="44"/>
      <c r="X864" s="44"/>
      <c r="Y864" s="44"/>
      <c r="Z864" s="44"/>
      <c r="AA864" s="44"/>
      <c r="AB864" s="44"/>
      <c r="AC864" s="44"/>
      <c r="AD864" s="44"/>
      <c r="AE864" s="44"/>
      <c r="AF864" s="44"/>
      <c r="AG864" s="44"/>
      <c r="AH864" s="42"/>
      <c r="AI864" s="42"/>
    </row>
    <row r="865" spans="1:35" ht="12.75" customHeight="1" x14ac:dyDescent="0.2">
      <c r="A865" s="42"/>
      <c r="B865" s="42"/>
      <c r="C865" s="42"/>
      <c r="D865" s="42"/>
      <c r="E865" s="42"/>
      <c r="F865" s="42"/>
      <c r="G865" s="44"/>
      <c r="H865" s="44"/>
      <c r="I865" s="41"/>
      <c r="J865" s="44"/>
      <c r="K865" s="41"/>
      <c r="L865" s="53"/>
      <c r="M865" s="41"/>
      <c r="N865" s="53"/>
      <c r="O865" s="44"/>
      <c r="P865" s="44"/>
      <c r="Q865" s="44"/>
      <c r="R865" s="44"/>
      <c r="S865" s="44"/>
      <c r="T865" s="44"/>
      <c r="U865" s="44"/>
      <c r="V865" s="44"/>
      <c r="W865" s="44"/>
      <c r="X865" s="44"/>
      <c r="Y865" s="44"/>
      <c r="Z865" s="44"/>
      <c r="AA865" s="44"/>
      <c r="AB865" s="44"/>
      <c r="AC865" s="44"/>
      <c r="AD865" s="44"/>
      <c r="AE865" s="44"/>
      <c r="AF865" s="44"/>
      <c r="AG865" s="44"/>
      <c r="AH865" s="42"/>
      <c r="AI865" s="42"/>
    </row>
    <row r="866" spans="1:35" ht="12.75" customHeight="1" x14ac:dyDescent="0.2">
      <c r="A866" s="42"/>
      <c r="B866" s="42"/>
      <c r="C866" s="42"/>
      <c r="D866" s="42"/>
      <c r="E866" s="42"/>
      <c r="F866" s="42"/>
      <c r="G866" s="44"/>
      <c r="H866" s="44"/>
      <c r="I866" s="41"/>
      <c r="J866" s="44"/>
      <c r="K866" s="41"/>
      <c r="L866" s="53"/>
      <c r="M866" s="41"/>
      <c r="N866" s="53"/>
      <c r="O866" s="44"/>
      <c r="P866" s="44"/>
      <c r="Q866" s="44"/>
      <c r="R866" s="44"/>
      <c r="S866" s="44"/>
      <c r="T866" s="44"/>
      <c r="U866" s="44"/>
      <c r="V866" s="44"/>
      <c r="W866" s="44"/>
      <c r="X866" s="44"/>
      <c r="Y866" s="44"/>
      <c r="Z866" s="44"/>
      <c r="AA866" s="44"/>
      <c r="AB866" s="44"/>
      <c r="AC866" s="44"/>
      <c r="AD866" s="44"/>
      <c r="AE866" s="44"/>
      <c r="AF866" s="44"/>
      <c r="AG866" s="44"/>
      <c r="AH866" s="42"/>
      <c r="AI866" s="42"/>
    </row>
    <row r="867" spans="1:35" ht="12.75" customHeight="1" x14ac:dyDescent="0.2">
      <c r="A867" s="42"/>
      <c r="B867" s="42"/>
      <c r="C867" s="42"/>
      <c r="D867" s="42"/>
      <c r="E867" s="42"/>
      <c r="F867" s="42"/>
      <c r="G867" s="44"/>
      <c r="H867" s="44"/>
      <c r="I867" s="41"/>
      <c r="J867" s="44"/>
      <c r="K867" s="41"/>
      <c r="L867" s="53"/>
      <c r="M867" s="41"/>
      <c r="N867" s="53"/>
      <c r="O867" s="44"/>
      <c r="P867" s="44"/>
      <c r="Q867" s="44"/>
      <c r="R867" s="44"/>
      <c r="S867" s="44"/>
      <c r="T867" s="44"/>
      <c r="U867" s="44"/>
      <c r="V867" s="44"/>
      <c r="W867" s="44"/>
      <c r="X867" s="44"/>
      <c r="Y867" s="44"/>
      <c r="Z867" s="44"/>
      <c r="AA867" s="44"/>
      <c r="AB867" s="44"/>
      <c r="AC867" s="44"/>
      <c r="AD867" s="44"/>
      <c r="AE867" s="44"/>
      <c r="AF867" s="44"/>
      <c r="AG867" s="44"/>
      <c r="AH867" s="42"/>
      <c r="AI867" s="42"/>
    </row>
    <row r="868" spans="1:35" ht="12.75" customHeight="1" x14ac:dyDescent="0.2">
      <c r="A868" s="42"/>
      <c r="B868" s="42"/>
      <c r="C868" s="42"/>
      <c r="D868" s="42"/>
      <c r="E868" s="42"/>
      <c r="F868" s="42"/>
      <c r="G868" s="44"/>
      <c r="H868" s="44"/>
      <c r="I868" s="41"/>
      <c r="J868" s="44"/>
      <c r="K868" s="41"/>
      <c r="L868" s="53"/>
      <c r="M868" s="41"/>
      <c r="N868" s="53"/>
      <c r="O868" s="44"/>
      <c r="P868" s="44"/>
      <c r="Q868" s="44"/>
      <c r="R868" s="44"/>
      <c r="S868" s="44"/>
      <c r="T868" s="44"/>
      <c r="U868" s="44"/>
      <c r="V868" s="44"/>
      <c r="W868" s="44"/>
      <c r="X868" s="44"/>
      <c r="Y868" s="44"/>
      <c r="Z868" s="44"/>
      <c r="AA868" s="44"/>
      <c r="AB868" s="44"/>
      <c r="AC868" s="44"/>
      <c r="AD868" s="44"/>
      <c r="AE868" s="44"/>
      <c r="AF868" s="44"/>
      <c r="AG868" s="44"/>
      <c r="AH868" s="42"/>
      <c r="AI868" s="42"/>
    </row>
    <row r="869" spans="1:35" ht="12.75" customHeight="1" x14ac:dyDescent="0.2">
      <c r="A869" s="42"/>
      <c r="B869" s="42"/>
      <c r="C869" s="42"/>
      <c r="D869" s="42"/>
      <c r="E869" s="42"/>
      <c r="F869" s="42"/>
      <c r="G869" s="44"/>
      <c r="H869" s="44"/>
      <c r="I869" s="41"/>
      <c r="J869" s="44"/>
      <c r="K869" s="41"/>
      <c r="L869" s="53"/>
      <c r="M869" s="41"/>
      <c r="N869" s="53"/>
      <c r="O869" s="44"/>
      <c r="P869" s="44"/>
      <c r="Q869" s="44"/>
      <c r="R869" s="44"/>
      <c r="S869" s="44"/>
      <c r="T869" s="44"/>
      <c r="U869" s="44"/>
      <c r="V869" s="44"/>
      <c r="W869" s="44"/>
      <c r="X869" s="44"/>
      <c r="Y869" s="44"/>
      <c r="Z869" s="44"/>
      <c r="AA869" s="44"/>
      <c r="AB869" s="44"/>
      <c r="AC869" s="44"/>
      <c r="AD869" s="44"/>
      <c r="AE869" s="44"/>
      <c r="AF869" s="44"/>
      <c r="AG869" s="44"/>
      <c r="AH869" s="42"/>
      <c r="AI869" s="42"/>
    </row>
    <row r="870" spans="1:35" ht="12.75" customHeight="1" x14ac:dyDescent="0.2">
      <c r="A870" s="42"/>
      <c r="B870" s="42"/>
      <c r="C870" s="42"/>
      <c r="D870" s="42"/>
      <c r="E870" s="42"/>
      <c r="F870" s="42"/>
      <c r="G870" s="44"/>
      <c r="H870" s="44"/>
      <c r="I870" s="41"/>
      <c r="J870" s="44"/>
      <c r="K870" s="41"/>
      <c r="L870" s="53"/>
      <c r="M870" s="41"/>
      <c r="N870" s="53"/>
      <c r="O870" s="44"/>
      <c r="P870" s="44"/>
      <c r="Q870" s="44"/>
      <c r="R870" s="44"/>
      <c r="S870" s="44"/>
      <c r="T870" s="44"/>
      <c r="U870" s="44"/>
      <c r="V870" s="44"/>
      <c r="W870" s="44"/>
      <c r="X870" s="44"/>
      <c r="Y870" s="44"/>
      <c r="Z870" s="44"/>
      <c r="AA870" s="44"/>
      <c r="AB870" s="44"/>
      <c r="AC870" s="44"/>
      <c r="AD870" s="44"/>
      <c r="AE870" s="44"/>
      <c r="AF870" s="44"/>
      <c r="AG870" s="44"/>
      <c r="AH870" s="42"/>
      <c r="AI870" s="42"/>
    </row>
    <row r="871" spans="1:35" ht="12.75" customHeight="1" x14ac:dyDescent="0.2">
      <c r="A871" s="42"/>
      <c r="B871" s="42"/>
      <c r="C871" s="42"/>
      <c r="D871" s="42"/>
      <c r="E871" s="42"/>
      <c r="F871" s="42"/>
      <c r="G871" s="44"/>
      <c r="H871" s="44"/>
      <c r="I871" s="41"/>
      <c r="J871" s="44"/>
      <c r="K871" s="41"/>
      <c r="L871" s="53"/>
      <c r="M871" s="41"/>
      <c r="N871" s="53"/>
      <c r="O871" s="44"/>
      <c r="P871" s="44"/>
      <c r="Q871" s="44"/>
      <c r="R871" s="44"/>
      <c r="S871" s="44"/>
      <c r="T871" s="44"/>
      <c r="U871" s="44"/>
      <c r="V871" s="44"/>
      <c r="W871" s="44"/>
      <c r="X871" s="44"/>
      <c r="Y871" s="44"/>
      <c r="Z871" s="44"/>
      <c r="AA871" s="44"/>
      <c r="AB871" s="44"/>
      <c r="AC871" s="44"/>
      <c r="AD871" s="44"/>
      <c r="AE871" s="44"/>
      <c r="AF871" s="44"/>
      <c r="AG871" s="44"/>
      <c r="AH871" s="42"/>
      <c r="AI871" s="42"/>
    </row>
    <row r="872" spans="1:35" ht="12.75" customHeight="1" x14ac:dyDescent="0.2">
      <c r="A872" s="42"/>
      <c r="B872" s="42"/>
      <c r="C872" s="42"/>
      <c r="D872" s="42"/>
      <c r="E872" s="42"/>
      <c r="F872" s="42"/>
      <c r="G872" s="44"/>
      <c r="H872" s="44"/>
      <c r="I872" s="41"/>
      <c r="J872" s="44"/>
      <c r="K872" s="41"/>
      <c r="L872" s="53"/>
      <c r="M872" s="41"/>
      <c r="N872" s="53"/>
      <c r="O872" s="44"/>
      <c r="P872" s="44"/>
      <c r="Q872" s="44"/>
      <c r="R872" s="44"/>
      <c r="S872" s="44"/>
      <c r="T872" s="44"/>
      <c r="U872" s="44"/>
      <c r="V872" s="44"/>
      <c r="W872" s="44"/>
      <c r="X872" s="44"/>
      <c r="Y872" s="44"/>
      <c r="Z872" s="44"/>
      <c r="AA872" s="44"/>
      <c r="AB872" s="44"/>
      <c r="AC872" s="44"/>
      <c r="AD872" s="44"/>
      <c r="AE872" s="44"/>
      <c r="AF872" s="44"/>
      <c r="AG872" s="44"/>
      <c r="AH872" s="42"/>
      <c r="AI872" s="42"/>
    </row>
    <row r="873" spans="1:35" ht="12.75" customHeight="1" x14ac:dyDescent="0.2">
      <c r="A873" s="42"/>
      <c r="B873" s="42"/>
      <c r="C873" s="42"/>
      <c r="D873" s="42"/>
      <c r="E873" s="42"/>
      <c r="F873" s="42"/>
      <c r="G873" s="44"/>
      <c r="H873" s="44"/>
      <c r="I873" s="41"/>
      <c r="J873" s="44"/>
      <c r="K873" s="41"/>
      <c r="L873" s="53"/>
      <c r="M873" s="41"/>
      <c r="N873" s="53"/>
      <c r="O873" s="44"/>
      <c r="P873" s="44"/>
      <c r="Q873" s="44"/>
      <c r="R873" s="44"/>
      <c r="S873" s="44"/>
      <c r="T873" s="44"/>
      <c r="U873" s="44"/>
      <c r="V873" s="44"/>
      <c r="W873" s="44"/>
      <c r="X873" s="44"/>
      <c r="Y873" s="44"/>
      <c r="Z873" s="44"/>
      <c r="AA873" s="44"/>
      <c r="AB873" s="44"/>
      <c r="AC873" s="44"/>
      <c r="AD873" s="44"/>
      <c r="AE873" s="44"/>
      <c r="AF873" s="44"/>
      <c r="AG873" s="44"/>
      <c r="AH873" s="42"/>
      <c r="AI873" s="42"/>
    </row>
    <row r="874" spans="1:35" ht="12.75" customHeight="1" x14ac:dyDescent="0.2">
      <c r="A874" s="42"/>
      <c r="B874" s="42"/>
      <c r="C874" s="42"/>
      <c r="D874" s="42"/>
      <c r="E874" s="42"/>
      <c r="F874" s="42"/>
      <c r="G874" s="44"/>
      <c r="H874" s="44"/>
      <c r="I874" s="41"/>
      <c r="J874" s="44"/>
      <c r="K874" s="41"/>
      <c r="L874" s="53"/>
      <c r="M874" s="41"/>
      <c r="N874" s="53"/>
      <c r="O874" s="44"/>
      <c r="P874" s="44"/>
      <c r="Q874" s="44"/>
      <c r="R874" s="44"/>
      <c r="S874" s="44"/>
      <c r="T874" s="44"/>
      <c r="U874" s="44"/>
      <c r="V874" s="44"/>
      <c r="W874" s="44"/>
      <c r="X874" s="44"/>
      <c r="Y874" s="44"/>
      <c r="Z874" s="44"/>
      <c r="AA874" s="44"/>
      <c r="AB874" s="44"/>
      <c r="AC874" s="44"/>
      <c r="AD874" s="44"/>
      <c r="AE874" s="44"/>
      <c r="AF874" s="44"/>
      <c r="AG874" s="44"/>
      <c r="AH874" s="42"/>
      <c r="AI874" s="42"/>
    </row>
    <row r="875" spans="1:35" ht="12.75" customHeight="1" x14ac:dyDescent="0.2">
      <c r="A875" s="42"/>
      <c r="B875" s="42"/>
      <c r="C875" s="42"/>
      <c r="D875" s="42"/>
      <c r="E875" s="42"/>
      <c r="F875" s="42"/>
      <c r="G875" s="44"/>
      <c r="H875" s="44"/>
      <c r="I875" s="41"/>
      <c r="J875" s="44"/>
      <c r="K875" s="41"/>
      <c r="L875" s="53"/>
      <c r="M875" s="41"/>
      <c r="N875" s="53"/>
      <c r="O875" s="44"/>
      <c r="P875" s="44"/>
      <c r="Q875" s="44"/>
      <c r="R875" s="44"/>
      <c r="S875" s="44"/>
      <c r="T875" s="44"/>
      <c r="U875" s="44"/>
      <c r="V875" s="44"/>
      <c r="W875" s="44"/>
      <c r="X875" s="44"/>
      <c r="Y875" s="44"/>
      <c r="Z875" s="44"/>
      <c r="AA875" s="44"/>
      <c r="AB875" s="44"/>
      <c r="AC875" s="44"/>
      <c r="AD875" s="44"/>
      <c r="AE875" s="44"/>
      <c r="AF875" s="44"/>
      <c r="AG875" s="44"/>
      <c r="AH875" s="42"/>
      <c r="AI875" s="42"/>
    </row>
    <row r="876" spans="1:35" ht="12.75" customHeight="1" x14ac:dyDescent="0.2">
      <c r="A876" s="42"/>
      <c r="B876" s="42"/>
      <c r="C876" s="42"/>
      <c r="D876" s="42"/>
      <c r="E876" s="42"/>
      <c r="F876" s="42"/>
      <c r="G876" s="44"/>
      <c r="H876" s="44"/>
      <c r="I876" s="41"/>
      <c r="J876" s="44"/>
      <c r="K876" s="41"/>
      <c r="L876" s="53"/>
      <c r="M876" s="41"/>
      <c r="N876" s="53"/>
      <c r="O876" s="44"/>
      <c r="P876" s="44"/>
      <c r="Q876" s="44"/>
      <c r="R876" s="44"/>
      <c r="S876" s="44"/>
      <c r="T876" s="44"/>
      <c r="U876" s="44"/>
      <c r="V876" s="44"/>
      <c r="W876" s="44"/>
      <c r="X876" s="44"/>
      <c r="Y876" s="44"/>
      <c r="Z876" s="44"/>
      <c r="AA876" s="44"/>
      <c r="AB876" s="44"/>
      <c r="AC876" s="44"/>
      <c r="AD876" s="44"/>
      <c r="AE876" s="44"/>
      <c r="AF876" s="44"/>
      <c r="AG876" s="44"/>
      <c r="AH876" s="42"/>
      <c r="AI876" s="42"/>
    </row>
    <row r="877" spans="1:35" ht="12.75" customHeight="1" x14ac:dyDescent="0.2">
      <c r="A877" s="42"/>
      <c r="B877" s="42"/>
      <c r="C877" s="42"/>
      <c r="D877" s="42"/>
      <c r="E877" s="42"/>
      <c r="F877" s="42"/>
      <c r="G877" s="44"/>
      <c r="H877" s="44"/>
      <c r="I877" s="41"/>
      <c r="J877" s="44"/>
      <c r="K877" s="41"/>
      <c r="L877" s="53"/>
      <c r="M877" s="41"/>
      <c r="N877" s="53"/>
      <c r="O877" s="44"/>
      <c r="P877" s="44"/>
      <c r="Q877" s="44"/>
      <c r="R877" s="44"/>
      <c r="S877" s="44"/>
      <c r="T877" s="44"/>
      <c r="U877" s="44"/>
      <c r="V877" s="44"/>
      <c r="W877" s="44"/>
      <c r="X877" s="44"/>
      <c r="Y877" s="44"/>
      <c r="Z877" s="44"/>
      <c r="AA877" s="44"/>
      <c r="AB877" s="44"/>
      <c r="AC877" s="44"/>
      <c r="AD877" s="44"/>
      <c r="AE877" s="44"/>
      <c r="AF877" s="44"/>
      <c r="AG877" s="44"/>
      <c r="AH877" s="42"/>
      <c r="AI877" s="42"/>
    </row>
    <row r="878" spans="1:35" ht="12.75" customHeight="1" x14ac:dyDescent="0.2">
      <c r="A878" s="42"/>
      <c r="B878" s="42"/>
      <c r="C878" s="42"/>
      <c r="D878" s="42"/>
      <c r="E878" s="42"/>
      <c r="F878" s="42"/>
      <c r="G878" s="44"/>
      <c r="H878" s="44"/>
      <c r="I878" s="41"/>
      <c r="J878" s="44"/>
      <c r="K878" s="41"/>
      <c r="L878" s="53"/>
      <c r="M878" s="41"/>
      <c r="N878" s="53"/>
      <c r="O878" s="44"/>
      <c r="P878" s="44"/>
      <c r="Q878" s="44"/>
      <c r="R878" s="44"/>
      <c r="S878" s="44"/>
      <c r="T878" s="44"/>
      <c r="U878" s="44"/>
      <c r="V878" s="44"/>
      <c r="W878" s="44"/>
      <c r="X878" s="44"/>
      <c r="Y878" s="44"/>
      <c r="Z878" s="44"/>
      <c r="AA878" s="44"/>
      <c r="AB878" s="44"/>
      <c r="AC878" s="44"/>
      <c r="AD878" s="44"/>
      <c r="AE878" s="44"/>
      <c r="AF878" s="44"/>
      <c r="AG878" s="44"/>
      <c r="AH878" s="42"/>
      <c r="AI878" s="42"/>
    </row>
    <row r="879" spans="1:35" ht="12.75" customHeight="1" x14ac:dyDescent="0.2">
      <c r="A879" s="42"/>
      <c r="B879" s="42"/>
      <c r="C879" s="42"/>
      <c r="D879" s="42"/>
      <c r="E879" s="42"/>
      <c r="F879" s="42"/>
      <c r="G879" s="44"/>
      <c r="H879" s="44"/>
      <c r="I879" s="41"/>
      <c r="J879" s="44"/>
      <c r="K879" s="41"/>
      <c r="L879" s="53"/>
      <c r="M879" s="41"/>
      <c r="N879" s="53"/>
      <c r="O879" s="44"/>
      <c r="P879" s="44"/>
      <c r="Q879" s="44"/>
      <c r="R879" s="44"/>
      <c r="S879" s="44"/>
      <c r="T879" s="44"/>
      <c r="U879" s="44"/>
      <c r="V879" s="44"/>
      <c r="W879" s="44"/>
      <c r="X879" s="44"/>
      <c r="Y879" s="44"/>
      <c r="Z879" s="44"/>
      <c r="AA879" s="44"/>
      <c r="AB879" s="44"/>
      <c r="AC879" s="44"/>
      <c r="AD879" s="44"/>
      <c r="AE879" s="44"/>
      <c r="AF879" s="44"/>
      <c r="AG879" s="44"/>
      <c r="AH879" s="42"/>
      <c r="AI879" s="42"/>
    </row>
    <row r="880" spans="1:35" ht="12.75" customHeight="1" x14ac:dyDescent="0.2">
      <c r="A880" s="42"/>
      <c r="B880" s="42"/>
      <c r="C880" s="42"/>
      <c r="D880" s="42"/>
      <c r="E880" s="42"/>
      <c r="F880" s="42"/>
      <c r="G880" s="44"/>
      <c r="H880" s="44"/>
      <c r="I880" s="41"/>
      <c r="J880" s="44"/>
      <c r="K880" s="41"/>
      <c r="L880" s="53"/>
      <c r="M880" s="41"/>
      <c r="N880" s="53"/>
      <c r="O880" s="44"/>
      <c r="P880" s="44"/>
      <c r="Q880" s="44"/>
      <c r="R880" s="44"/>
      <c r="S880" s="44"/>
      <c r="T880" s="44"/>
      <c r="U880" s="44"/>
      <c r="V880" s="44"/>
      <c r="W880" s="44"/>
      <c r="X880" s="44"/>
      <c r="Y880" s="44"/>
      <c r="Z880" s="44"/>
      <c r="AA880" s="44"/>
      <c r="AB880" s="44"/>
      <c r="AC880" s="44"/>
      <c r="AD880" s="44"/>
      <c r="AE880" s="44"/>
      <c r="AF880" s="44"/>
      <c r="AG880" s="44"/>
      <c r="AH880" s="42"/>
      <c r="AI880" s="42"/>
    </row>
    <row r="881" spans="1:35" ht="12.75" customHeight="1" x14ac:dyDescent="0.2">
      <c r="A881" s="42"/>
      <c r="B881" s="42"/>
      <c r="C881" s="42"/>
      <c r="D881" s="42"/>
      <c r="E881" s="42"/>
      <c r="F881" s="42"/>
      <c r="G881" s="44"/>
      <c r="H881" s="44"/>
      <c r="I881" s="41"/>
      <c r="J881" s="44"/>
      <c r="K881" s="41"/>
      <c r="L881" s="53"/>
      <c r="M881" s="41"/>
      <c r="N881" s="53"/>
      <c r="O881" s="44"/>
      <c r="P881" s="44"/>
      <c r="Q881" s="44"/>
      <c r="R881" s="44"/>
      <c r="S881" s="44"/>
      <c r="T881" s="44"/>
      <c r="U881" s="44"/>
      <c r="V881" s="44"/>
      <c r="W881" s="44"/>
      <c r="X881" s="44"/>
      <c r="Y881" s="44"/>
      <c r="Z881" s="44"/>
      <c r="AA881" s="44"/>
      <c r="AB881" s="44"/>
      <c r="AC881" s="44"/>
      <c r="AD881" s="44"/>
      <c r="AE881" s="44"/>
      <c r="AF881" s="44"/>
      <c r="AG881" s="44"/>
      <c r="AH881" s="42"/>
      <c r="AI881" s="42"/>
    </row>
    <row r="882" spans="1:35" ht="12.75" customHeight="1" x14ac:dyDescent="0.2">
      <c r="A882" s="42"/>
      <c r="B882" s="42"/>
      <c r="C882" s="42"/>
      <c r="D882" s="42"/>
      <c r="E882" s="42"/>
      <c r="F882" s="42"/>
      <c r="G882" s="44"/>
      <c r="H882" s="44"/>
      <c r="I882" s="41"/>
      <c r="J882" s="44"/>
      <c r="K882" s="41"/>
      <c r="L882" s="53"/>
      <c r="M882" s="41"/>
      <c r="N882" s="53"/>
      <c r="O882" s="44"/>
      <c r="P882" s="44"/>
      <c r="Q882" s="44"/>
      <c r="R882" s="44"/>
      <c r="S882" s="44"/>
      <c r="T882" s="44"/>
      <c r="U882" s="44"/>
      <c r="V882" s="44"/>
      <c r="W882" s="44"/>
      <c r="X882" s="44"/>
      <c r="Y882" s="44"/>
      <c r="Z882" s="44"/>
      <c r="AA882" s="44"/>
      <c r="AB882" s="44"/>
      <c r="AC882" s="44"/>
      <c r="AD882" s="44"/>
      <c r="AE882" s="44"/>
      <c r="AF882" s="44"/>
      <c r="AG882" s="44"/>
      <c r="AH882" s="42"/>
      <c r="AI882" s="42"/>
    </row>
    <row r="883" spans="1:35" ht="12.75" customHeight="1" x14ac:dyDescent="0.2">
      <c r="A883" s="42"/>
      <c r="B883" s="42"/>
      <c r="C883" s="42"/>
      <c r="D883" s="42"/>
      <c r="E883" s="42"/>
      <c r="F883" s="42"/>
      <c r="G883" s="44"/>
      <c r="H883" s="44"/>
      <c r="I883" s="41"/>
      <c r="J883" s="44"/>
      <c r="K883" s="41"/>
      <c r="L883" s="53"/>
      <c r="M883" s="41"/>
      <c r="N883" s="53"/>
      <c r="O883" s="44"/>
      <c r="P883" s="44"/>
      <c r="Q883" s="44"/>
      <c r="R883" s="44"/>
      <c r="S883" s="44"/>
      <c r="T883" s="44"/>
      <c r="U883" s="44"/>
      <c r="V883" s="44"/>
      <c r="W883" s="44"/>
      <c r="X883" s="44"/>
      <c r="Y883" s="44"/>
      <c r="Z883" s="44"/>
      <c r="AA883" s="44"/>
      <c r="AB883" s="44"/>
      <c r="AC883" s="44"/>
      <c r="AD883" s="44"/>
      <c r="AE883" s="44"/>
      <c r="AF883" s="44"/>
      <c r="AG883" s="44"/>
      <c r="AH883" s="42"/>
      <c r="AI883" s="42"/>
    </row>
    <row r="884" spans="1:35" ht="12.75" customHeight="1" x14ac:dyDescent="0.2">
      <c r="A884" s="42"/>
      <c r="B884" s="42"/>
      <c r="C884" s="42"/>
      <c r="D884" s="42"/>
      <c r="E884" s="42"/>
      <c r="F884" s="42"/>
      <c r="G884" s="44"/>
      <c r="H884" s="44"/>
      <c r="I884" s="41"/>
      <c r="J884" s="44"/>
      <c r="K884" s="41"/>
      <c r="L884" s="53"/>
      <c r="M884" s="41"/>
      <c r="N884" s="53"/>
      <c r="O884" s="44"/>
      <c r="P884" s="44"/>
      <c r="Q884" s="44"/>
      <c r="R884" s="44"/>
      <c r="S884" s="44"/>
      <c r="T884" s="44"/>
      <c r="U884" s="44"/>
      <c r="V884" s="44"/>
      <c r="W884" s="44"/>
      <c r="X884" s="44"/>
      <c r="Y884" s="44"/>
      <c r="Z884" s="44"/>
      <c r="AA884" s="44"/>
      <c r="AB884" s="44"/>
      <c r="AC884" s="44"/>
      <c r="AD884" s="44"/>
      <c r="AE884" s="44"/>
      <c r="AF884" s="44"/>
      <c r="AG884" s="44"/>
      <c r="AH884" s="42"/>
      <c r="AI884" s="42"/>
    </row>
    <row r="885" spans="1:35" ht="12.75" customHeight="1" x14ac:dyDescent="0.2">
      <c r="A885" s="42"/>
      <c r="B885" s="42"/>
      <c r="C885" s="42"/>
      <c r="D885" s="42"/>
      <c r="E885" s="42"/>
      <c r="F885" s="42"/>
      <c r="G885" s="44"/>
      <c r="H885" s="44"/>
      <c r="I885" s="41"/>
      <c r="J885" s="44"/>
      <c r="K885" s="41"/>
      <c r="L885" s="53"/>
      <c r="M885" s="41"/>
      <c r="N885" s="53"/>
      <c r="O885" s="44"/>
      <c r="P885" s="44"/>
      <c r="Q885" s="44"/>
      <c r="R885" s="44"/>
      <c r="S885" s="44"/>
      <c r="T885" s="44"/>
      <c r="U885" s="44"/>
      <c r="V885" s="44"/>
      <c r="W885" s="44"/>
      <c r="X885" s="44"/>
      <c r="Y885" s="44"/>
      <c r="Z885" s="44"/>
      <c r="AA885" s="44"/>
      <c r="AB885" s="44"/>
      <c r="AC885" s="44"/>
      <c r="AD885" s="44"/>
      <c r="AE885" s="44"/>
      <c r="AF885" s="44"/>
      <c r="AG885" s="44"/>
      <c r="AH885" s="42"/>
      <c r="AI885" s="42"/>
    </row>
    <row r="886" spans="1:35" ht="12.75" customHeight="1" x14ac:dyDescent="0.2">
      <c r="A886" s="42"/>
      <c r="B886" s="42"/>
      <c r="C886" s="42"/>
      <c r="D886" s="42"/>
      <c r="E886" s="42"/>
      <c r="F886" s="42"/>
      <c r="G886" s="44"/>
      <c r="H886" s="44"/>
      <c r="I886" s="41"/>
      <c r="J886" s="44"/>
      <c r="K886" s="41"/>
      <c r="L886" s="53"/>
      <c r="M886" s="41"/>
      <c r="N886" s="53"/>
      <c r="O886" s="44"/>
      <c r="P886" s="44"/>
      <c r="Q886" s="44"/>
      <c r="R886" s="44"/>
      <c r="S886" s="44"/>
      <c r="T886" s="44"/>
      <c r="U886" s="44"/>
      <c r="V886" s="44"/>
      <c r="W886" s="44"/>
      <c r="X886" s="44"/>
      <c r="Y886" s="44"/>
      <c r="Z886" s="44"/>
      <c r="AA886" s="44"/>
      <c r="AB886" s="44"/>
      <c r="AC886" s="44"/>
      <c r="AD886" s="44"/>
      <c r="AE886" s="44"/>
      <c r="AF886" s="44"/>
      <c r="AG886" s="44"/>
      <c r="AH886" s="42"/>
      <c r="AI886" s="42"/>
    </row>
    <row r="887" spans="1:35" ht="12.75" customHeight="1" x14ac:dyDescent="0.2">
      <c r="A887" s="42"/>
      <c r="B887" s="42"/>
      <c r="C887" s="42"/>
      <c r="D887" s="42"/>
      <c r="E887" s="42"/>
      <c r="F887" s="42"/>
      <c r="G887" s="44"/>
      <c r="H887" s="44"/>
      <c r="I887" s="41"/>
      <c r="J887" s="44"/>
      <c r="K887" s="41"/>
      <c r="L887" s="53"/>
      <c r="M887" s="41"/>
      <c r="N887" s="53"/>
      <c r="O887" s="44"/>
      <c r="P887" s="44"/>
      <c r="Q887" s="44"/>
      <c r="R887" s="44"/>
      <c r="S887" s="44"/>
      <c r="T887" s="44"/>
      <c r="U887" s="44"/>
      <c r="V887" s="44"/>
      <c r="W887" s="44"/>
      <c r="X887" s="44"/>
      <c r="Y887" s="44"/>
      <c r="Z887" s="44"/>
      <c r="AA887" s="44"/>
      <c r="AB887" s="44"/>
      <c r="AC887" s="44"/>
      <c r="AD887" s="44"/>
      <c r="AE887" s="44"/>
      <c r="AF887" s="44"/>
      <c r="AG887" s="44"/>
      <c r="AH887" s="42"/>
      <c r="AI887" s="42"/>
    </row>
    <row r="888" spans="1:35" ht="12.75" customHeight="1" x14ac:dyDescent="0.2">
      <c r="A888" s="42"/>
      <c r="B888" s="42"/>
      <c r="C888" s="42"/>
      <c r="D888" s="42"/>
      <c r="E888" s="42"/>
      <c r="F888" s="42"/>
      <c r="G888" s="44"/>
      <c r="H888" s="44"/>
      <c r="I888" s="41"/>
      <c r="J888" s="44"/>
      <c r="K888" s="41"/>
      <c r="L888" s="53"/>
      <c r="M888" s="41"/>
      <c r="N888" s="53"/>
      <c r="O888" s="44"/>
      <c r="P888" s="44"/>
      <c r="Q888" s="44"/>
      <c r="R888" s="44"/>
      <c r="S888" s="44"/>
      <c r="T888" s="44"/>
      <c r="U888" s="44"/>
      <c r="V888" s="44"/>
      <c r="W888" s="44"/>
      <c r="X888" s="44"/>
      <c r="Y888" s="44"/>
      <c r="Z888" s="44"/>
      <c r="AA888" s="44"/>
      <c r="AB888" s="44"/>
      <c r="AC888" s="44"/>
      <c r="AD888" s="44"/>
      <c r="AE888" s="44"/>
      <c r="AF888" s="44"/>
      <c r="AG888" s="44"/>
      <c r="AH888" s="42"/>
      <c r="AI888" s="42"/>
    </row>
    <row r="889" spans="1:35" ht="12.75" customHeight="1" x14ac:dyDescent="0.2">
      <c r="A889" s="42"/>
      <c r="B889" s="42"/>
      <c r="C889" s="42"/>
      <c r="D889" s="42"/>
      <c r="E889" s="42"/>
      <c r="F889" s="42"/>
      <c r="G889" s="44"/>
      <c r="H889" s="44"/>
      <c r="I889" s="41"/>
      <c r="J889" s="44"/>
      <c r="K889" s="41"/>
      <c r="L889" s="53"/>
      <c r="M889" s="41"/>
      <c r="N889" s="53"/>
      <c r="O889" s="44"/>
      <c r="P889" s="44"/>
      <c r="Q889" s="44"/>
      <c r="R889" s="44"/>
      <c r="S889" s="44"/>
      <c r="T889" s="44"/>
      <c r="U889" s="44"/>
      <c r="V889" s="44"/>
      <c r="W889" s="44"/>
      <c r="X889" s="44"/>
      <c r="Y889" s="44"/>
      <c r="Z889" s="44"/>
      <c r="AA889" s="44"/>
      <c r="AB889" s="44"/>
      <c r="AC889" s="44"/>
      <c r="AD889" s="44"/>
      <c r="AE889" s="44"/>
      <c r="AF889" s="44"/>
      <c r="AG889" s="44"/>
      <c r="AH889" s="42"/>
      <c r="AI889" s="42"/>
    </row>
    <row r="890" spans="1:35" ht="12.75" customHeight="1" x14ac:dyDescent="0.2">
      <c r="A890" s="42"/>
      <c r="B890" s="42"/>
      <c r="C890" s="42"/>
      <c r="D890" s="42"/>
      <c r="E890" s="42"/>
      <c r="F890" s="42"/>
      <c r="G890" s="44"/>
      <c r="H890" s="44"/>
      <c r="I890" s="41"/>
      <c r="J890" s="44"/>
      <c r="K890" s="41"/>
      <c r="L890" s="53"/>
      <c r="M890" s="41"/>
      <c r="N890" s="53"/>
      <c r="O890" s="44"/>
      <c r="P890" s="44"/>
      <c r="Q890" s="44"/>
      <c r="R890" s="44"/>
      <c r="S890" s="44"/>
      <c r="T890" s="44"/>
      <c r="U890" s="44"/>
      <c r="V890" s="44"/>
      <c r="W890" s="44"/>
      <c r="X890" s="44"/>
      <c r="Y890" s="44"/>
      <c r="Z890" s="44"/>
      <c r="AA890" s="44"/>
      <c r="AB890" s="44"/>
      <c r="AC890" s="44"/>
      <c r="AD890" s="44"/>
      <c r="AE890" s="44"/>
      <c r="AF890" s="44"/>
      <c r="AG890" s="44"/>
      <c r="AH890" s="42"/>
      <c r="AI890" s="42"/>
    </row>
    <row r="891" spans="1:35" ht="12.75" customHeight="1" x14ac:dyDescent="0.2">
      <c r="A891" s="42"/>
      <c r="B891" s="42"/>
      <c r="C891" s="42"/>
      <c r="D891" s="42"/>
      <c r="E891" s="42"/>
      <c r="F891" s="42"/>
      <c r="G891" s="44"/>
      <c r="H891" s="44"/>
      <c r="I891" s="41"/>
      <c r="J891" s="44"/>
      <c r="K891" s="41"/>
      <c r="L891" s="53"/>
      <c r="M891" s="41"/>
      <c r="N891" s="53"/>
      <c r="O891" s="44"/>
      <c r="P891" s="44"/>
      <c r="Q891" s="44"/>
      <c r="R891" s="44"/>
      <c r="S891" s="44"/>
      <c r="T891" s="44"/>
      <c r="U891" s="44"/>
      <c r="V891" s="44"/>
      <c r="W891" s="44"/>
      <c r="X891" s="44"/>
      <c r="Y891" s="44"/>
      <c r="Z891" s="44"/>
      <c r="AA891" s="44"/>
      <c r="AB891" s="44"/>
      <c r="AC891" s="44"/>
      <c r="AD891" s="44"/>
      <c r="AE891" s="44"/>
      <c r="AF891" s="44"/>
      <c r="AG891" s="44"/>
      <c r="AH891" s="42"/>
      <c r="AI891" s="42"/>
    </row>
    <row r="892" spans="1:35" ht="12.75" customHeight="1" x14ac:dyDescent="0.2">
      <c r="A892" s="42"/>
      <c r="B892" s="42"/>
      <c r="C892" s="42"/>
      <c r="D892" s="42"/>
      <c r="E892" s="42"/>
      <c r="F892" s="42"/>
      <c r="G892" s="44"/>
      <c r="H892" s="44"/>
      <c r="I892" s="41"/>
      <c r="J892" s="44"/>
      <c r="K892" s="41"/>
      <c r="L892" s="53"/>
      <c r="M892" s="41"/>
      <c r="N892" s="53"/>
      <c r="O892" s="44"/>
      <c r="P892" s="44"/>
      <c r="Q892" s="44"/>
      <c r="R892" s="44"/>
      <c r="S892" s="44"/>
      <c r="T892" s="44"/>
      <c r="U892" s="44"/>
      <c r="V892" s="44"/>
      <c r="W892" s="44"/>
      <c r="X892" s="44"/>
      <c r="Y892" s="44"/>
      <c r="Z892" s="44"/>
      <c r="AA892" s="44"/>
      <c r="AB892" s="44"/>
      <c r="AC892" s="44"/>
      <c r="AD892" s="44"/>
      <c r="AE892" s="44"/>
      <c r="AF892" s="44"/>
      <c r="AG892" s="44"/>
      <c r="AH892" s="42"/>
      <c r="AI892" s="42"/>
    </row>
    <row r="893" spans="1:35" ht="12.75" customHeight="1" x14ac:dyDescent="0.2">
      <c r="A893" s="42"/>
      <c r="B893" s="42"/>
      <c r="C893" s="42"/>
      <c r="D893" s="42"/>
      <c r="E893" s="42"/>
      <c r="F893" s="42"/>
      <c r="G893" s="44"/>
      <c r="H893" s="44"/>
      <c r="I893" s="41"/>
      <c r="J893" s="44"/>
      <c r="K893" s="41"/>
      <c r="L893" s="53"/>
      <c r="M893" s="41"/>
      <c r="N893" s="53"/>
      <c r="O893" s="44"/>
      <c r="P893" s="44"/>
      <c r="Q893" s="44"/>
      <c r="R893" s="44"/>
      <c r="S893" s="44"/>
      <c r="T893" s="44"/>
      <c r="U893" s="44"/>
      <c r="V893" s="44"/>
      <c r="W893" s="44"/>
      <c r="X893" s="44"/>
      <c r="Y893" s="44"/>
      <c r="Z893" s="44"/>
      <c r="AA893" s="44"/>
      <c r="AB893" s="44"/>
      <c r="AC893" s="44"/>
      <c r="AD893" s="44"/>
      <c r="AE893" s="44"/>
      <c r="AF893" s="44"/>
      <c r="AG893" s="44"/>
      <c r="AH893" s="42"/>
      <c r="AI893" s="42"/>
    </row>
    <row r="894" spans="1:35" ht="12.75" customHeight="1" x14ac:dyDescent="0.2">
      <c r="A894" s="42"/>
      <c r="B894" s="42"/>
      <c r="C894" s="42"/>
      <c r="D894" s="42"/>
      <c r="E894" s="42"/>
      <c r="F894" s="42"/>
      <c r="G894" s="44"/>
      <c r="H894" s="44"/>
      <c r="I894" s="41"/>
      <c r="J894" s="44"/>
      <c r="K894" s="41"/>
      <c r="L894" s="53"/>
      <c r="M894" s="41"/>
      <c r="N894" s="53"/>
      <c r="O894" s="44"/>
      <c r="P894" s="44"/>
      <c r="Q894" s="44"/>
      <c r="R894" s="44"/>
      <c r="S894" s="44"/>
      <c r="T894" s="44"/>
      <c r="U894" s="44"/>
      <c r="V894" s="44"/>
      <c r="W894" s="44"/>
      <c r="X894" s="44"/>
      <c r="Y894" s="44"/>
      <c r="Z894" s="44"/>
      <c r="AA894" s="44"/>
      <c r="AB894" s="44"/>
      <c r="AC894" s="44"/>
      <c r="AD894" s="44"/>
      <c r="AE894" s="44"/>
      <c r="AF894" s="44"/>
      <c r="AG894" s="44"/>
      <c r="AH894" s="42"/>
      <c r="AI894" s="42"/>
    </row>
    <row r="895" spans="1:35" ht="12.75" customHeight="1" x14ac:dyDescent="0.2">
      <c r="A895" s="42"/>
      <c r="B895" s="42"/>
      <c r="C895" s="42"/>
      <c r="D895" s="42"/>
      <c r="E895" s="42"/>
      <c r="F895" s="42"/>
      <c r="G895" s="44"/>
      <c r="H895" s="44"/>
      <c r="I895" s="41"/>
      <c r="J895" s="44"/>
      <c r="K895" s="41"/>
      <c r="L895" s="53"/>
      <c r="M895" s="41"/>
      <c r="N895" s="53"/>
      <c r="O895" s="44"/>
      <c r="P895" s="44"/>
      <c r="Q895" s="44"/>
      <c r="R895" s="44"/>
      <c r="S895" s="44"/>
      <c r="T895" s="44"/>
      <c r="U895" s="44"/>
      <c r="V895" s="44"/>
      <c r="W895" s="44"/>
      <c r="X895" s="44"/>
      <c r="Y895" s="44"/>
      <c r="Z895" s="44"/>
      <c r="AA895" s="44"/>
      <c r="AB895" s="44"/>
      <c r="AC895" s="44"/>
      <c r="AD895" s="44"/>
      <c r="AE895" s="44"/>
      <c r="AF895" s="44"/>
      <c r="AG895" s="44"/>
      <c r="AH895" s="42"/>
      <c r="AI895" s="42"/>
    </row>
    <row r="896" spans="1:35" ht="12.75" customHeight="1" x14ac:dyDescent="0.2">
      <c r="A896" s="42"/>
      <c r="B896" s="42"/>
      <c r="C896" s="42"/>
      <c r="D896" s="42"/>
      <c r="E896" s="42"/>
      <c r="F896" s="42"/>
      <c r="G896" s="44"/>
      <c r="H896" s="44"/>
      <c r="I896" s="41"/>
      <c r="J896" s="44"/>
      <c r="K896" s="41"/>
      <c r="L896" s="53"/>
      <c r="M896" s="41"/>
      <c r="N896" s="53"/>
      <c r="O896" s="44"/>
      <c r="P896" s="44"/>
      <c r="Q896" s="44"/>
      <c r="R896" s="44"/>
      <c r="S896" s="44"/>
      <c r="T896" s="44"/>
      <c r="U896" s="44"/>
      <c r="V896" s="44"/>
      <c r="W896" s="44"/>
      <c r="X896" s="44"/>
      <c r="Y896" s="44"/>
      <c r="Z896" s="44"/>
      <c r="AA896" s="44"/>
      <c r="AB896" s="44"/>
      <c r="AC896" s="44"/>
      <c r="AD896" s="44"/>
      <c r="AE896" s="44"/>
      <c r="AF896" s="44"/>
      <c r="AG896" s="44"/>
      <c r="AH896" s="42"/>
      <c r="AI896" s="42"/>
    </row>
    <row r="897" spans="1:35" ht="12.75" customHeight="1" x14ac:dyDescent="0.2">
      <c r="A897" s="42"/>
      <c r="B897" s="42"/>
      <c r="C897" s="42"/>
      <c r="D897" s="42"/>
      <c r="E897" s="42"/>
      <c r="F897" s="42"/>
      <c r="G897" s="44"/>
      <c r="H897" s="44"/>
      <c r="I897" s="41"/>
      <c r="J897" s="44"/>
      <c r="K897" s="41"/>
      <c r="L897" s="53"/>
      <c r="M897" s="41"/>
      <c r="N897" s="53"/>
      <c r="O897" s="44"/>
      <c r="P897" s="44"/>
      <c r="Q897" s="44"/>
      <c r="R897" s="44"/>
      <c r="S897" s="44"/>
      <c r="T897" s="44"/>
      <c r="U897" s="44"/>
      <c r="V897" s="44"/>
      <c r="W897" s="44"/>
      <c r="X897" s="44"/>
      <c r="Y897" s="44"/>
      <c r="Z897" s="44"/>
      <c r="AA897" s="44"/>
      <c r="AB897" s="44"/>
      <c r="AC897" s="44"/>
      <c r="AD897" s="44"/>
      <c r="AE897" s="44"/>
      <c r="AF897" s="44"/>
      <c r="AG897" s="44"/>
      <c r="AH897" s="42"/>
      <c r="AI897" s="42"/>
    </row>
    <row r="898" spans="1:35" ht="12.75" customHeight="1" x14ac:dyDescent="0.2">
      <c r="A898" s="42"/>
      <c r="B898" s="42"/>
      <c r="C898" s="42"/>
      <c r="D898" s="42"/>
      <c r="E898" s="42"/>
      <c r="F898" s="42"/>
      <c r="G898" s="44"/>
      <c r="H898" s="44"/>
      <c r="I898" s="41"/>
      <c r="J898" s="44"/>
      <c r="K898" s="41"/>
      <c r="L898" s="53"/>
      <c r="M898" s="41"/>
      <c r="N898" s="53"/>
      <c r="O898" s="44"/>
      <c r="P898" s="44"/>
      <c r="Q898" s="44"/>
      <c r="R898" s="44"/>
      <c r="S898" s="44"/>
      <c r="T898" s="44"/>
      <c r="U898" s="44"/>
      <c r="V898" s="44"/>
      <c r="W898" s="44"/>
      <c r="X898" s="44"/>
      <c r="Y898" s="44"/>
      <c r="Z898" s="44"/>
      <c r="AA898" s="44"/>
      <c r="AB898" s="44"/>
      <c r="AC898" s="44"/>
      <c r="AD898" s="44"/>
      <c r="AE898" s="44"/>
      <c r="AF898" s="44"/>
      <c r="AG898" s="44"/>
      <c r="AH898" s="42"/>
      <c r="AI898" s="42"/>
    </row>
    <row r="899" spans="1:35" ht="12.75" customHeight="1" x14ac:dyDescent="0.2">
      <c r="A899" s="42"/>
      <c r="B899" s="42"/>
      <c r="C899" s="42"/>
      <c r="D899" s="42"/>
      <c r="E899" s="42"/>
      <c r="F899" s="42"/>
      <c r="G899" s="44"/>
      <c r="H899" s="44"/>
      <c r="I899" s="41"/>
      <c r="J899" s="44"/>
      <c r="K899" s="41"/>
      <c r="L899" s="53"/>
      <c r="M899" s="41"/>
      <c r="N899" s="53"/>
      <c r="O899" s="44"/>
      <c r="P899" s="44"/>
      <c r="Q899" s="44"/>
      <c r="R899" s="44"/>
      <c r="S899" s="44"/>
      <c r="T899" s="44"/>
      <c r="U899" s="44"/>
      <c r="V899" s="44"/>
      <c r="W899" s="44"/>
      <c r="X899" s="44"/>
      <c r="Y899" s="44"/>
      <c r="Z899" s="44"/>
      <c r="AA899" s="44"/>
      <c r="AB899" s="44"/>
      <c r="AC899" s="44"/>
      <c r="AD899" s="44"/>
      <c r="AE899" s="44"/>
      <c r="AF899" s="44"/>
      <c r="AG899" s="44"/>
      <c r="AH899" s="42"/>
      <c r="AI899" s="42"/>
    </row>
    <row r="900" spans="1:35" ht="12.75" customHeight="1" x14ac:dyDescent="0.2">
      <c r="A900" s="42"/>
      <c r="B900" s="42"/>
      <c r="C900" s="42"/>
      <c r="D900" s="42"/>
      <c r="E900" s="42"/>
      <c r="F900" s="42"/>
      <c r="G900" s="44"/>
      <c r="H900" s="44"/>
      <c r="I900" s="41"/>
      <c r="J900" s="44"/>
      <c r="K900" s="41"/>
      <c r="L900" s="53"/>
      <c r="M900" s="41"/>
      <c r="N900" s="53"/>
      <c r="O900" s="44"/>
      <c r="P900" s="44"/>
      <c r="Q900" s="44"/>
      <c r="R900" s="44"/>
      <c r="S900" s="44"/>
      <c r="T900" s="44"/>
      <c r="U900" s="44"/>
      <c r="V900" s="44"/>
      <c r="W900" s="44"/>
      <c r="X900" s="44"/>
      <c r="Y900" s="44"/>
      <c r="Z900" s="44"/>
      <c r="AA900" s="44"/>
      <c r="AB900" s="44"/>
      <c r="AC900" s="44"/>
      <c r="AD900" s="44"/>
      <c r="AE900" s="44"/>
      <c r="AF900" s="44"/>
      <c r="AG900" s="44"/>
      <c r="AH900" s="42"/>
      <c r="AI900" s="42"/>
    </row>
    <row r="901" spans="1:35" ht="12.75" customHeight="1" x14ac:dyDescent="0.2">
      <c r="A901" s="42"/>
      <c r="B901" s="42"/>
      <c r="C901" s="42"/>
      <c r="D901" s="42"/>
      <c r="E901" s="42"/>
      <c r="F901" s="42"/>
      <c r="G901" s="44"/>
      <c r="H901" s="44"/>
      <c r="I901" s="41"/>
      <c r="J901" s="44"/>
      <c r="K901" s="41"/>
      <c r="L901" s="53"/>
      <c r="M901" s="41"/>
      <c r="N901" s="53"/>
      <c r="O901" s="44"/>
      <c r="P901" s="44"/>
      <c r="Q901" s="44"/>
      <c r="R901" s="44"/>
      <c r="S901" s="44"/>
      <c r="T901" s="44"/>
      <c r="U901" s="44"/>
      <c r="V901" s="44"/>
      <c r="W901" s="44"/>
      <c r="X901" s="44"/>
      <c r="Y901" s="44"/>
      <c r="Z901" s="44"/>
      <c r="AA901" s="44"/>
      <c r="AB901" s="44"/>
      <c r="AC901" s="44"/>
      <c r="AD901" s="44"/>
      <c r="AE901" s="44"/>
      <c r="AF901" s="44"/>
      <c r="AG901" s="44"/>
      <c r="AH901" s="42"/>
      <c r="AI901" s="42"/>
    </row>
    <row r="902" spans="1:35" ht="12.75" customHeight="1" x14ac:dyDescent="0.2">
      <c r="A902" s="42"/>
      <c r="B902" s="42"/>
      <c r="C902" s="42"/>
      <c r="D902" s="42"/>
      <c r="E902" s="42"/>
      <c r="F902" s="42"/>
      <c r="G902" s="44"/>
      <c r="H902" s="44"/>
      <c r="I902" s="41"/>
      <c r="J902" s="44"/>
      <c r="K902" s="41"/>
      <c r="L902" s="53"/>
      <c r="M902" s="41"/>
      <c r="N902" s="53"/>
      <c r="O902" s="44"/>
      <c r="P902" s="44"/>
      <c r="Q902" s="44"/>
      <c r="R902" s="44"/>
      <c r="S902" s="44"/>
      <c r="T902" s="44"/>
      <c r="U902" s="44"/>
      <c r="V902" s="44"/>
      <c r="W902" s="44"/>
      <c r="X902" s="44"/>
      <c r="Y902" s="44"/>
      <c r="Z902" s="44"/>
      <c r="AA902" s="44"/>
      <c r="AB902" s="44"/>
      <c r="AC902" s="44"/>
      <c r="AD902" s="44"/>
      <c r="AE902" s="44"/>
      <c r="AF902" s="44"/>
      <c r="AG902" s="44"/>
      <c r="AH902" s="42"/>
      <c r="AI902" s="42"/>
    </row>
    <row r="903" spans="1:35" ht="12.75" customHeight="1" x14ac:dyDescent="0.2">
      <c r="A903" s="42"/>
      <c r="B903" s="42"/>
      <c r="C903" s="42"/>
      <c r="D903" s="42"/>
      <c r="E903" s="42"/>
      <c r="F903" s="42"/>
      <c r="G903" s="44"/>
      <c r="H903" s="44"/>
      <c r="I903" s="41"/>
      <c r="J903" s="44"/>
      <c r="K903" s="41"/>
      <c r="L903" s="53"/>
      <c r="M903" s="41"/>
      <c r="N903" s="53"/>
      <c r="O903" s="44"/>
      <c r="P903" s="44"/>
      <c r="Q903" s="44"/>
      <c r="R903" s="44"/>
      <c r="S903" s="44"/>
      <c r="T903" s="44"/>
      <c r="U903" s="44"/>
      <c r="V903" s="44"/>
      <c r="W903" s="44"/>
      <c r="X903" s="44"/>
      <c r="Y903" s="44"/>
      <c r="Z903" s="44"/>
      <c r="AA903" s="44"/>
      <c r="AB903" s="44"/>
      <c r="AC903" s="44"/>
      <c r="AD903" s="44"/>
      <c r="AE903" s="44"/>
      <c r="AF903" s="44"/>
      <c r="AG903" s="44"/>
      <c r="AH903" s="42"/>
      <c r="AI903" s="42"/>
    </row>
    <row r="904" spans="1:35" ht="12.75" customHeight="1" x14ac:dyDescent="0.2">
      <c r="A904" s="42"/>
      <c r="B904" s="42"/>
      <c r="C904" s="42"/>
      <c r="D904" s="42"/>
      <c r="E904" s="42"/>
      <c r="F904" s="42"/>
      <c r="G904" s="44"/>
      <c r="H904" s="44"/>
      <c r="I904" s="41"/>
      <c r="J904" s="44"/>
      <c r="K904" s="41"/>
      <c r="L904" s="53"/>
      <c r="M904" s="41"/>
      <c r="N904" s="53"/>
      <c r="O904" s="44"/>
      <c r="P904" s="44"/>
      <c r="Q904" s="44"/>
      <c r="R904" s="44"/>
      <c r="S904" s="44"/>
      <c r="T904" s="44"/>
      <c r="U904" s="44"/>
      <c r="V904" s="44"/>
      <c r="W904" s="44"/>
      <c r="X904" s="44"/>
      <c r="Y904" s="44"/>
      <c r="Z904" s="44"/>
      <c r="AA904" s="44"/>
      <c r="AB904" s="44"/>
      <c r="AC904" s="44"/>
      <c r="AD904" s="44"/>
      <c r="AE904" s="44"/>
      <c r="AF904" s="44"/>
      <c r="AG904" s="44"/>
      <c r="AH904" s="42"/>
      <c r="AI904" s="42"/>
    </row>
    <row r="905" spans="1:35" ht="12.75" customHeight="1" x14ac:dyDescent="0.2">
      <c r="A905" s="42"/>
      <c r="B905" s="42"/>
      <c r="C905" s="42"/>
      <c r="D905" s="42"/>
      <c r="E905" s="42"/>
      <c r="F905" s="42"/>
      <c r="G905" s="44"/>
      <c r="H905" s="44"/>
      <c r="I905" s="41"/>
      <c r="J905" s="44"/>
      <c r="K905" s="41"/>
      <c r="L905" s="53"/>
      <c r="M905" s="41"/>
      <c r="N905" s="53"/>
      <c r="O905" s="44"/>
      <c r="P905" s="44"/>
      <c r="Q905" s="44"/>
      <c r="R905" s="44"/>
      <c r="S905" s="44"/>
      <c r="T905" s="44"/>
      <c r="U905" s="44"/>
      <c r="V905" s="44"/>
      <c r="W905" s="44"/>
      <c r="X905" s="44"/>
      <c r="Y905" s="44"/>
      <c r="Z905" s="44"/>
      <c r="AA905" s="44"/>
      <c r="AB905" s="44"/>
      <c r="AC905" s="44"/>
      <c r="AD905" s="44"/>
      <c r="AE905" s="44"/>
      <c r="AF905" s="44"/>
      <c r="AG905" s="44"/>
      <c r="AH905" s="42"/>
      <c r="AI905" s="42"/>
    </row>
    <row r="906" spans="1:35" ht="12.75" customHeight="1" x14ac:dyDescent="0.2">
      <c r="A906" s="42"/>
      <c r="B906" s="42"/>
      <c r="C906" s="42"/>
      <c r="D906" s="42"/>
      <c r="E906" s="42"/>
      <c r="F906" s="42"/>
      <c r="G906" s="44"/>
      <c r="H906" s="44"/>
      <c r="I906" s="41"/>
      <c r="J906" s="44"/>
      <c r="K906" s="41"/>
      <c r="L906" s="53"/>
      <c r="M906" s="41"/>
      <c r="N906" s="53"/>
      <c r="O906" s="44"/>
      <c r="P906" s="44"/>
      <c r="Q906" s="44"/>
      <c r="R906" s="44"/>
      <c r="S906" s="44"/>
      <c r="T906" s="44"/>
      <c r="U906" s="44"/>
      <c r="V906" s="44"/>
      <c r="W906" s="44"/>
      <c r="X906" s="44"/>
      <c r="Y906" s="44"/>
      <c r="Z906" s="44"/>
      <c r="AA906" s="44"/>
      <c r="AB906" s="44"/>
      <c r="AC906" s="44"/>
      <c r="AD906" s="44"/>
      <c r="AE906" s="44"/>
      <c r="AF906" s="44"/>
      <c r="AG906" s="44"/>
      <c r="AH906" s="42"/>
      <c r="AI906" s="42"/>
    </row>
    <row r="907" spans="1:35" ht="12.75" customHeight="1" x14ac:dyDescent="0.2">
      <c r="A907" s="42"/>
      <c r="B907" s="42"/>
      <c r="C907" s="42"/>
      <c r="D907" s="42"/>
      <c r="E907" s="42"/>
      <c r="F907" s="42"/>
      <c r="G907" s="44"/>
      <c r="H907" s="44"/>
      <c r="I907" s="41"/>
      <c r="J907" s="44"/>
      <c r="K907" s="41"/>
      <c r="L907" s="53"/>
      <c r="M907" s="41"/>
      <c r="N907" s="53"/>
      <c r="O907" s="44"/>
      <c r="P907" s="44"/>
      <c r="Q907" s="44"/>
      <c r="R907" s="44"/>
      <c r="S907" s="44"/>
      <c r="T907" s="44"/>
      <c r="U907" s="44"/>
      <c r="V907" s="44"/>
      <c r="W907" s="44"/>
      <c r="X907" s="44"/>
      <c r="Y907" s="44"/>
      <c r="Z907" s="44"/>
      <c r="AA907" s="44"/>
      <c r="AB907" s="44"/>
      <c r="AC907" s="44"/>
      <c r="AD907" s="44"/>
      <c r="AE907" s="44"/>
      <c r="AF907" s="44"/>
      <c r="AG907" s="44"/>
      <c r="AH907" s="42"/>
      <c r="AI907" s="42"/>
    </row>
    <row r="908" spans="1:35" ht="12.75" customHeight="1" x14ac:dyDescent="0.2">
      <c r="A908" s="42"/>
      <c r="B908" s="42"/>
      <c r="C908" s="42"/>
      <c r="D908" s="42"/>
      <c r="E908" s="42"/>
      <c r="F908" s="42"/>
      <c r="G908" s="44"/>
      <c r="H908" s="44"/>
      <c r="I908" s="41"/>
      <c r="J908" s="44"/>
      <c r="K908" s="41"/>
      <c r="L908" s="53"/>
      <c r="M908" s="41"/>
      <c r="N908" s="53"/>
      <c r="O908" s="44"/>
      <c r="P908" s="44"/>
      <c r="Q908" s="44"/>
      <c r="R908" s="44"/>
      <c r="S908" s="44"/>
      <c r="T908" s="44"/>
      <c r="U908" s="44"/>
      <c r="V908" s="44"/>
      <c r="W908" s="44"/>
      <c r="X908" s="44"/>
      <c r="Y908" s="44"/>
      <c r="Z908" s="44"/>
      <c r="AA908" s="44"/>
      <c r="AB908" s="44"/>
      <c r="AC908" s="44"/>
      <c r="AD908" s="44"/>
      <c r="AE908" s="44"/>
      <c r="AF908" s="44"/>
      <c r="AG908" s="44"/>
      <c r="AH908" s="42"/>
      <c r="AI908" s="42"/>
    </row>
    <row r="909" spans="1:35" ht="12.75" customHeight="1" x14ac:dyDescent="0.2">
      <c r="A909" s="42"/>
      <c r="B909" s="42"/>
      <c r="C909" s="42"/>
      <c r="D909" s="42"/>
      <c r="E909" s="42"/>
      <c r="F909" s="42"/>
      <c r="G909" s="44"/>
      <c r="H909" s="44"/>
      <c r="I909" s="41"/>
      <c r="J909" s="44"/>
      <c r="K909" s="41"/>
      <c r="L909" s="53"/>
      <c r="M909" s="41"/>
      <c r="N909" s="53"/>
      <c r="O909" s="44"/>
      <c r="P909" s="44"/>
      <c r="Q909" s="44"/>
      <c r="R909" s="44"/>
      <c r="S909" s="44"/>
      <c r="T909" s="44"/>
      <c r="U909" s="44"/>
      <c r="V909" s="44"/>
      <c r="W909" s="44"/>
      <c r="X909" s="44"/>
      <c r="Y909" s="44"/>
      <c r="Z909" s="44"/>
      <c r="AA909" s="44"/>
      <c r="AB909" s="44"/>
      <c r="AC909" s="44"/>
      <c r="AD909" s="44"/>
      <c r="AE909" s="44"/>
      <c r="AF909" s="44"/>
      <c r="AG909" s="44"/>
      <c r="AH909" s="42"/>
      <c r="AI909" s="42"/>
    </row>
    <row r="910" spans="1:35" ht="12.75" customHeight="1" x14ac:dyDescent="0.2">
      <c r="A910" s="42"/>
      <c r="B910" s="42"/>
      <c r="C910" s="42"/>
      <c r="D910" s="42"/>
      <c r="E910" s="42"/>
      <c r="F910" s="42"/>
      <c r="G910" s="44"/>
      <c r="H910" s="44"/>
      <c r="I910" s="41"/>
      <c r="J910" s="44"/>
      <c r="K910" s="41"/>
      <c r="L910" s="53"/>
      <c r="M910" s="41"/>
      <c r="N910" s="53"/>
      <c r="O910" s="44"/>
      <c r="P910" s="44"/>
      <c r="Q910" s="44"/>
      <c r="R910" s="44"/>
      <c r="S910" s="44"/>
      <c r="T910" s="44"/>
      <c r="U910" s="44"/>
      <c r="V910" s="44"/>
      <c r="W910" s="44"/>
      <c r="X910" s="44"/>
      <c r="Y910" s="44"/>
      <c r="Z910" s="44"/>
      <c r="AA910" s="44"/>
      <c r="AB910" s="44"/>
      <c r="AC910" s="44"/>
      <c r="AD910" s="44"/>
      <c r="AE910" s="44"/>
      <c r="AF910" s="44"/>
      <c r="AG910" s="44"/>
      <c r="AH910" s="42"/>
      <c r="AI910" s="42"/>
    </row>
    <row r="911" spans="1:35" ht="12.75" customHeight="1" x14ac:dyDescent="0.2">
      <c r="A911" s="42"/>
      <c r="B911" s="42"/>
      <c r="C911" s="42"/>
      <c r="D911" s="42"/>
      <c r="E911" s="42"/>
      <c r="F911" s="42"/>
      <c r="G911" s="44"/>
      <c r="H911" s="44"/>
      <c r="I911" s="41"/>
      <c r="J911" s="44"/>
      <c r="K911" s="41"/>
      <c r="L911" s="53"/>
      <c r="M911" s="41"/>
      <c r="N911" s="53"/>
      <c r="O911" s="44"/>
      <c r="P911" s="44"/>
      <c r="Q911" s="44"/>
      <c r="R911" s="44"/>
      <c r="S911" s="44"/>
      <c r="T911" s="44"/>
      <c r="U911" s="44"/>
      <c r="V911" s="44"/>
      <c r="W911" s="44"/>
      <c r="X911" s="44"/>
      <c r="Y911" s="44"/>
      <c r="Z911" s="44"/>
      <c r="AA911" s="44"/>
      <c r="AB911" s="44"/>
      <c r="AC911" s="44"/>
      <c r="AD911" s="44"/>
      <c r="AE911" s="44"/>
      <c r="AF911" s="44"/>
      <c r="AG911" s="44"/>
      <c r="AH911" s="42"/>
      <c r="AI911" s="42"/>
    </row>
    <row r="912" spans="1:35" ht="12.75" customHeight="1" x14ac:dyDescent="0.2">
      <c r="A912" s="42"/>
      <c r="B912" s="42"/>
      <c r="C912" s="42"/>
      <c r="D912" s="42"/>
      <c r="E912" s="42"/>
      <c r="F912" s="42"/>
      <c r="G912" s="44"/>
      <c r="H912" s="44"/>
      <c r="I912" s="41"/>
      <c r="J912" s="44"/>
      <c r="K912" s="41"/>
      <c r="L912" s="53"/>
      <c r="M912" s="41"/>
      <c r="N912" s="53"/>
      <c r="O912" s="44"/>
      <c r="P912" s="44"/>
      <c r="Q912" s="44"/>
      <c r="R912" s="44"/>
      <c r="S912" s="44"/>
      <c r="T912" s="44"/>
      <c r="U912" s="44"/>
      <c r="V912" s="44"/>
      <c r="W912" s="44"/>
      <c r="X912" s="44"/>
      <c r="Y912" s="44"/>
      <c r="Z912" s="44"/>
      <c r="AA912" s="44"/>
      <c r="AB912" s="44"/>
      <c r="AC912" s="44"/>
      <c r="AD912" s="44"/>
      <c r="AE912" s="44"/>
      <c r="AF912" s="44"/>
      <c r="AG912" s="44"/>
      <c r="AH912" s="42"/>
      <c r="AI912" s="42"/>
    </row>
    <row r="913" spans="1:35" ht="12.75" customHeight="1" x14ac:dyDescent="0.2">
      <c r="A913" s="42"/>
      <c r="B913" s="42"/>
      <c r="C913" s="42"/>
      <c r="D913" s="42"/>
      <c r="E913" s="42"/>
      <c r="F913" s="42"/>
      <c r="G913" s="44"/>
      <c r="H913" s="44"/>
      <c r="I913" s="41"/>
      <c r="J913" s="44"/>
      <c r="K913" s="41"/>
      <c r="L913" s="53"/>
      <c r="M913" s="41"/>
      <c r="N913" s="53"/>
      <c r="O913" s="44"/>
      <c r="P913" s="44"/>
      <c r="Q913" s="44"/>
      <c r="R913" s="44"/>
      <c r="S913" s="44"/>
      <c r="T913" s="44"/>
      <c r="U913" s="44"/>
      <c r="V913" s="44"/>
      <c r="W913" s="44"/>
      <c r="X913" s="44"/>
      <c r="Y913" s="44"/>
      <c r="Z913" s="44"/>
      <c r="AA913" s="44"/>
      <c r="AB913" s="44"/>
      <c r="AC913" s="44"/>
      <c r="AD913" s="44"/>
      <c r="AE913" s="44"/>
      <c r="AF913" s="44"/>
      <c r="AG913" s="44"/>
      <c r="AH913" s="42"/>
      <c r="AI913" s="42"/>
    </row>
    <row r="914" spans="1:35" ht="12.75" customHeight="1" x14ac:dyDescent="0.2">
      <c r="A914" s="42"/>
      <c r="B914" s="42"/>
      <c r="C914" s="42"/>
      <c r="D914" s="42"/>
      <c r="E914" s="42"/>
      <c r="F914" s="42"/>
      <c r="G914" s="44"/>
      <c r="H914" s="44"/>
      <c r="I914" s="41"/>
      <c r="J914" s="44"/>
      <c r="K914" s="41"/>
      <c r="L914" s="53"/>
      <c r="M914" s="41"/>
      <c r="N914" s="53"/>
      <c r="O914" s="44"/>
      <c r="P914" s="44"/>
      <c r="Q914" s="44"/>
      <c r="R914" s="44"/>
      <c r="S914" s="44"/>
      <c r="T914" s="44"/>
      <c r="U914" s="44"/>
      <c r="V914" s="44"/>
      <c r="W914" s="44"/>
      <c r="X914" s="44"/>
      <c r="Y914" s="44"/>
      <c r="Z914" s="44"/>
      <c r="AA914" s="44"/>
      <c r="AB914" s="44"/>
      <c r="AC914" s="44"/>
      <c r="AD914" s="44"/>
      <c r="AE914" s="44"/>
      <c r="AF914" s="44"/>
      <c r="AG914" s="44"/>
      <c r="AH914" s="42"/>
      <c r="AI914" s="42"/>
    </row>
    <row r="915" spans="1:35" ht="12.75" customHeight="1" x14ac:dyDescent="0.2">
      <c r="A915" s="42"/>
      <c r="B915" s="42"/>
      <c r="C915" s="42"/>
      <c r="D915" s="42"/>
      <c r="E915" s="42"/>
      <c r="F915" s="42"/>
      <c r="G915" s="44"/>
      <c r="H915" s="44"/>
      <c r="I915" s="41"/>
      <c r="J915" s="44"/>
      <c r="K915" s="41"/>
      <c r="L915" s="53"/>
      <c r="M915" s="41"/>
      <c r="N915" s="53"/>
      <c r="O915" s="44"/>
      <c r="P915" s="44"/>
      <c r="Q915" s="44"/>
      <c r="R915" s="44"/>
      <c r="S915" s="44"/>
      <c r="T915" s="44"/>
      <c r="U915" s="44"/>
      <c r="V915" s="44"/>
      <c r="W915" s="44"/>
      <c r="X915" s="44"/>
      <c r="Y915" s="44"/>
      <c r="Z915" s="44"/>
      <c r="AA915" s="44"/>
      <c r="AB915" s="44"/>
      <c r="AC915" s="44"/>
      <c r="AD915" s="44"/>
      <c r="AE915" s="44"/>
      <c r="AF915" s="44"/>
      <c r="AG915" s="44"/>
      <c r="AH915" s="42"/>
      <c r="AI915" s="42"/>
    </row>
    <row r="916" spans="1:35" ht="12.75" customHeight="1" x14ac:dyDescent="0.2">
      <c r="A916" s="42"/>
      <c r="B916" s="42"/>
      <c r="C916" s="42"/>
      <c r="D916" s="42"/>
      <c r="E916" s="42"/>
      <c r="F916" s="42"/>
      <c r="G916" s="44"/>
      <c r="H916" s="44"/>
      <c r="I916" s="41"/>
      <c r="J916" s="44"/>
      <c r="K916" s="41"/>
      <c r="L916" s="53"/>
      <c r="M916" s="41"/>
      <c r="N916" s="53"/>
      <c r="O916" s="44"/>
      <c r="P916" s="44"/>
      <c r="Q916" s="44"/>
      <c r="R916" s="44"/>
      <c r="S916" s="44"/>
      <c r="T916" s="44"/>
      <c r="U916" s="44"/>
      <c r="V916" s="44"/>
      <c r="W916" s="44"/>
      <c r="X916" s="44"/>
      <c r="Y916" s="44"/>
      <c r="Z916" s="44"/>
      <c r="AA916" s="44"/>
      <c r="AB916" s="44"/>
      <c r="AC916" s="44"/>
      <c r="AD916" s="44"/>
      <c r="AE916" s="44"/>
      <c r="AF916" s="44"/>
      <c r="AG916" s="44"/>
      <c r="AH916" s="42"/>
      <c r="AI916" s="42"/>
    </row>
    <row r="917" spans="1:35" ht="12.75" customHeight="1" x14ac:dyDescent="0.2">
      <c r="A917" s="42"/>
      <c r="B917" s="42"/>
      <c r="C917" s="42"/>
      <c r="D917" s="42"/>
      <c r="E917" s="42"/>
      <c r="F917" s="42"/>
      <c r="G917" s="44"/>
      <c r="H917" s="44"/>
      <c r="I917" s="41"/>
      <c r="J917" s="44"/>
      <c r="K917" s="41"/>
      <c r="L917" s="53"/>
      <c r="M917" s="41"/>
      <c r="N917" s="53"/>
      <c r="O917" s="44"/>
      <c r="P917" s="44"/>
      <c r="Q917" s="44"/>
      <c r="R917" s="44"/>
      <c r="S917" s="44"/>
      <c r="T917" s="44"/>
      <c r="U917" s="44"/>
      <c r="V917" s="44"/>
      <c r="W917" s="44"/>
      <c r="X917" s="44"/>
      <c r="Y917" s="44"/>
      <c r="Z917" s="44"/>
      <c r="AA917" s="44"/>
      <c r="AB917" s="44"/>
      <c r="AC917" s="44"/>
      <c r="AD917" s="44"/>
      <c r="AE917" s="44"/>
      <c r="AF917" s="44"/>
      <c r="AG917" s="44"/>
      <c r="AH917" s="42"/>
      <c r="AI917" s="42"/>
    </row>
    <row r="918" spans="1:35" ht="12.75" customHeight="1" x14ac:dyDescent="0.2">
      <c r="A918" s="42"/>
      <c r="B918" s="42"/>
      <c r="C918" s="42"/>
      <c r="D918" s="42"/>
      <c r="E918" s="42"/>
      <c r="F918" s="42"/>
      <c r="G918" s="44"/>
      <c r="H918" s="44"/>
      <c r="I918" s="41"/>
      <c r="J918" s="44"/>
      <c r="K918" s="41"/>
      <c r="L918" s="53"/>
      <c r="M918" s="41"/>
      <c r="N918" s="53"/>
      <c r="O918" s="44"/>
      <c r="P918" s="44"/>
      <c r="Q918" s="44"/>
      <c r="R918" s="44"/>
      <c r="S918" s="44"/>
      <c r="T918" s="44"/>
      <c r="U918" s="44"/>
      <c r="V918" s="44"/>
      <c r="W918" s="44"/>
      <c r="X918" s="44"/>
      <c r="Y918" s="44"/>
      <c r="Z918" s="44"/>
      <c r="AA918" s="44"/>
      <c r="AB918" s="44"/>
      <c r="AC918" s="44"/>
      <c r="AD918" s="44"/>
      <c r="AE918" s="44"/>
      <c r="AF918" s="44"/>
      <c r="AG918" s="44"/>
      <c r="AH918" s="42"/>
      <c r="AI918" s="42"/>
    </row>
    <row r="919" spans="1:35" ht="12.75" customHeight="1" x14ac:dyDescent="0.2">
      <c r="A919" s="42"/>
      <c r="B919" s="42"/>
      <c r="C919" s="42"/>
      <c r="D919" s="42"/>
      <c r="E919" s="42"/>
      <c r="F919" s="42"/>
      <c r="G919" s="44"/>
      <c r="H919" s="44"/>
      <c r="I919" s="41"/>
      <c r="J919" s="44"/>
      <c r="K919" s="41"/>
      <c r="L919" s="53"/>
      <c r="M919" s="41"/>
      <c r="N919" s="53"/>
      <c r="O919" s="44"/>
      <c r="P919" s="44"/>
      <c r="Q919" s="44"/>
      <c r="R919" s="44"/>
      <c r="S919" s="44"/>
      <c r="T919" s="44"/>
      <c r="U919" s="44"/>
      <c r="V919" s="44"/>
      <c r="W919" s="44"/>
      <c r="X919" s="44"/>
      <c r="Y919" s="44"/>
      <c r="Z919" s="44"/>
      <c r="AA919" s="44"/>
      <c r="AB919" s="44"/>
      <c r="AC919" s="44"/>
      <c r="AD919" s="44"/>
      <c r="AE919" s="44"/>
      <c r="AF919" s="44"/>
      <c r="AG919" s="44"/>
      <c r="AH919" s="42"/>
      <c r="AI919" s="42"/>
    </row>
    <row r="920" spans="1:35" ht="12.75" customHeight="1" x14ac:dyDescent="0.2">
      <c r="A920" s="42"/>
      <c r="B920" s="42"/>
      <c r="C920" s="42"/>
      <c r="D920" s="42"/>
      <c r="E920" s="42"/>
      <c r="F920" s="42"/>
      <c r="G920" s="44"/>
      <c r="H920" s="44"/>
      <c r="I920" s="41"/>
      <c r="J920" s="44"/>
      <c r="K920" s="41"/>
      <c r="L920" s="53"/>
      <c r="M920" s="41"/>
      <c r="N920" s="53"/>
      <c r="O920" s="44"/>
      <c r="P920" s="44"/>
      <c r="Q920" s="44"/>
      <c r="R920" s="44"/>
      <c r="S920" s="44"/>
      <c r="T920" s="44"/>
      <c r="U920" s="44"/>
      <c r="V920" s="44"/>
      <c r="W920" s="44"/>
      <c r="X920" s="44"/>
      <c r="Y920" s="44"/>
      <c r="Z920" s="44"/>
      <c r="AA920" s="44"/>
      <c r="AB920" s="44"/>
      <c r="AC920" s="44"/>
      <c r="AD920" s="44"/>
      <c r="AE920" s="44"/>
      <c r="AF920" s="44"/>
      <c r="AG920" s="44"/>
      <c r="AH920" s="42"/>
      <c r="AI920" s="42"/>
    </row>
    <row r="921" spans="1:35" ht="12.75" customHeight="1" x14ac:dyDescent="0.2">
      <c r="A921" s="42"/>
      <c r="B921" s="42"/>
      <c r="C921" s="42"/>
      <c r="D921" s="42"/>
      <c r="E921" s="42"/>
      <c r="F921" s="42"/>
      <c r="G921" s="44"/>
      <c r="H921" s="44"/>
      <c r="I921" s="41"/>
      <c r="J921" s="44"/>
      <c r="K921" s="41"/>
      <c r="L921" s="53"/>
      <c r="M921" s="41"/>
      <c r="N921" s="53"/>
      <c r="O921" s="44"/>
      <c r="P921" s="44"/>
      <c r="Q921" s="44"/>
      <c r="R921" s="44"/>
      <c r="S921" s="44"/>
      <c r="T921" s="44"/>
      <c r="U921" s="44"/>
      <c r="V921" s="44"/>
      <c r="W921" s="44"/>
      <c r="X921" s="44"/>
      <c r="Y921" s="44"/>
      <c r="Z921" s="44"/>
      <c r="AA921" s="44"/>
      <c r="AB921" s="44"/>
      <c r="AC921" s="44"/>
      <c r="AD921" s="44"/>
      <c r="AE921" s="44"/>
      <c r="AF921" s="44"/>
      <c r="AG921" s="44"/>
      <c r="AH921" s="42"/>
      <c r="AI921" s="42"/>
    </row>
    <row r="922" spans="1:35" ht="12.75" customHeight="1" x14ac:dyDescent="0.2">
      <c r="A922" s="42"/>
      <c r="B922" s="42"/>
      <c r="C922" s="42"/>
      <c r="D922" s="42"/>
      <c r="E922" s="42"/>
      <c r="F922" s="42"/>
      <c r="G922" s="44"/>
      <c r="H922" s="44"/>
      <c r="I922" s="41"/>
      <c r="J922" s="44"/>
      <c r="K922" s="41"/>
      <c r="L922" s="53"/>
      <c r="M922" s="41"/>
      <c r="N922" s="53"/>
      <c r="O922" s="44"/>
      <c r="P922" s="44"/>
      <c r="Q922" s="44"/>
      <c r="R922" s="44"/>
      <c r="S922" s="44"/>
      <c r="T922" s="44"/>
      <c r="U922" s="44"/>
      <c r="V922" s="44"/>
      <c r="W922" s="44"/>
      <c r="X922" s="44"/>
      <c r="Y922" s="44"/>
      <c r="Z922" s="44"/>
      <c r="AA922" s="44"/>
      <c r="AB922" s="44"/>
      <c r="AC922" s="44"/>
      <c r="AD922" s="44"/>
      <c r="AE922" s="44"/>
      <c r="AF922" s="44"/>
      <c r="AG922" s="44"/>
      <c r="AH922" s="42"/>
      <c r="AI922" s="42"/>
    </row>
    <row r="923" spans="1:35" ht="12.75" customHeight="1" x14ac:dyDescent="0.2">
      <c r="A923" s="42"/>
      <c r="B923" s="42"/>
      <c r="C923" s="42"/>
      <c r="D923" s="42"/>
      <c r="E923" s="42"/>
      <c r="F923" s="42"/>
      <c r="G923" s="44"/>
      <c r="H923" s="44"/>
      <c r="I923" s="41"/>
      <c r="J923" s="44"/>
      <c r="K923" s="41"/>
      <c r="L923" s="53"/>
      <c r="M923" s="41"/>
      <c r="N923" s="53"/>
      <c r="O923" s="44"/>
      <c r="P923" s="44"/>
      <c r="Q923" s="44"/>
      <c r="R923" s="44"/>
      <c r="S923" s="44"/>
      <c r="T923" s="44"/>
      <c r="U923" s="44"/>
      <c r="V923" s="44"/>
      <c r="W923" s="44"/>
      <c r="X923" s="44"/>
      <c r="Y923" s="44"/>
      <c r="Z923" s="44"/>
      <c r="AA923" s="44"/>
      <c r="AB923" s="44"/>
      <c r="AC923" s="44"/>
      <c r="AD923" s="44"/>
      <c r="AE923" s="44"/>
      <c r="AF923" s="44"/>
      <c r="AG923" s="44"/>
      <c r="AH923" s="42"/>
      <c r="AI923" s="42"/>
    </row>
    <row r="924" spans="1:35" ht="12.75" customHeight="1" x14ac:dyDescent="0.2">
      <c r="A924" s="42"/>
      <c r="B924" s="42"/>
      <c r="C924" s="42"/>
      <c r="D924" s="42"/>
      <c r="E924" s="42"/>
      <c r="F924" s="42"/>
      <c r="G924" s="44"/>
      <c r="H924" s="44"/>
      <c r="I924" s="41"/>
      <c r="J924" s="44"/>
      <c r="K924" s="41"/>
      <c r="L924" s="53"/>
      <c r="M924" s="41"/>
      <c r="N924" s="53"/>
      <c r="O924" s="44"/>
      <c r="P924" s="44"/>
      <c r="Q924" s="44"/>
      <c r="R924" s="44"/>
      <c r="S924" s="44"/>
      <c r="T924" s="44"/>
      <c r="U924" s="44"/>
      <c r="V924" s="44"/>
      <c r="W924" s="44"/>
      <c r="X924" s="44"/>
      <c r="Y924" s="44"/>
      <c r="Z924" s="44"/>
      <c r="AA924" s="44"/>
      <c r="AB924" s="44"/>
      <c r="AC924" s="44"/>
      <c r="AD924" s="44"/>
      <c r="AE924" s="44"/>
      <c r="AF924" s="44"/>
      <c r="AG924" s="44"/>
      <c r="AH924" s="42"/>
      <c r="AI924" s="42"/>
    </row>
    <row r="925" spans="1:35" ht="12.75" customHeight="1" x14ac:dyDescent="0.2">
      <c r="A925" s="42"/>
      <c r="B925" s="42"/>
      <c r="C925" s="42"/>
      <c r="D925" s="42"/>
      <c r="E925" s="42"/>
      <c r="F925" s="42"/>
      <c r="G925" s="44"/>
      <c r="H925" s="44"/>
      <c r="I925" s="41"/>
      <c r="J925" s="44"/>
      <c r="K925" s="41"/>
      <c r="L925" s="53"/>
      <c r="M925" s="41"/>
      <c r="N925" s="53"/>
      <c r="O925" s="44"/>
      <c r="P925" s="44"/>
      <c r="Q925" s="44"/>
      <c r="R925" s="44"/>
      <c r="S925" s="44"/>
      <c r="T925" s="44"/>
      <c r="U925" s="44"/>
      <c r="V925" s="44"/>
      <c r="W925" s="44"/>
      <c r="X925" s="44"/>
      <c r="Y925" s="44"/>
      <c r="Z925" s="44"/>
      <c r="AA925" s="44"/>
      <c r="AB925" s="44"/>
      <c r="AC925" s="44"/>
      <c r="AD925" s="44"/>
      <c r="AE925" s="44"/>
      <c r="AF925" s="44"/>
      <c r="AG925" s="44"/>
      <c r="AH925" s="42"/>
      <c r="AI925" s="42"/>
    </row>
    <row r="926" spans="1:35" ht="12.75" customHeight="1" x14ac:dyDescent="0.2">
      <c r="A926" s="42"/>
      <c r="B926" s="42"/>
      <c r="C926" s="42"/>
      <c r="D926" s="42"/>
      <c r="E926" s="42"/>
      <c r="F926" s="42"/>
      <c r="G926" s="44"/>
      <c r="H926" s="44"/>
      <c r="I926" s="41"/>
      <c r="J926" s="44"/>
      <c r="K926" s="41"/>
      <c r="L926" s="53"/>
      <c r="M926" s="41"/>
      <c r="N926" s="53"/>
      <c r="O926" s="44"/>
      <c r="P926" s="44"/>
      <c r="Q926" s="44"/>
      <c r="R926" s="44"/>
      <c r="S926" s="44"/>
      <c r="T926" s="44"/>
      <c r="U926" s="44"/>
      <c r="V926" s="44"/>
      <c r="W926" s="44"/>
      <c r="X926" s="44"/>
      <c r="Y926" s="44"/>
      <c r="Z926" s="44"/>
      <c r="AA926" s="44"/>
      <c r="AB926" s="44"/>
      <c r="AC926" s="44"/>
      <c r="AD926" s="44"/>
      <c r="AE926" s="44"/>
      <c r="AF926" s="44"/>
      <c r="AG926" s="44"/>
      <c r="AH926" s="42"/>
      <c r="AI926" s="42"/>
    </row>
    <row r="927" spans="1:35" ht="12.75" customHeight="1" x14ac:dyDescent="0.2">
      <c r="A927" s="42"/>
      <c r="B927" s="42"/>
      <c r="C927" s="42"/>
      <c r="D927" s="42"/>
      <c r="E927" s="42"/>
      <c r="F927" s="42"/>
      <c r="G927" s="44"/>
      <c r="H927" s="44"/>
      <c r="I927" s="41"/>
      <c r="J927" s="44"/>
      <c r="K927" s="41"/>
      <c r="L927" s="53"/>
      <c r="M927" s="41"/>
      <c r="N927" s="53"/>
      <c r="O927" s="44"/>
      <c r="P927" s="44"/>
      <c r="Q927" s="44"/>
      <c r="R927" s="44"/>
      <c r="S927" s="44"/>
      <c r="T927" s="44"/>
      <c r="U927" s="44"/>
      <c r="V927" s="44"/>
      <c r="W927" s="44"/>
      <c r="X927" s="44"/>
      <c r="Y927" s="44"/>
      <c r="Z927" s="44"/>
      <c r="AA927" s="44"/>
      <c r="AB927" s="44"/>
      <c r="AC927" s="44"/>
      <c r="AD927" s="44"/>
      <c r="AE927" s="44"/>
      <c r="AF927" s="44"/>
      <c r="AG927" s="44"/>
      <c r="AH927" s="42"/>
      <c r="AI927" s="42"/>
    </row>
    <row r="928" spans="1:35" ht="12.75" customHeight="1" x14ac:dyDescent="0.2">
      <c r="A928" s="42"/>
      <c r="B928" s="42"/>
      <c r="C928" s="42"/>
      <c r="D928" s="42"/>
      <c r="E928" s="42"/>
      <c r="F928" s="42"/>
      <c r="G928" s="44"/>
      <c r="H928" s="44"/>
      <c r="I928" s="41"/>
      <c r="J928" s="44"/>
      <c r="K928" s="41"/>
      <c r="L928" s="53"/>
      <c r="M928" s="41"/>
      <c r="N928" s="53"/>
      <c r="O928" s="44"/>
      <c r="P928" s="44"/>
      <c r="Q928" s="44"/>
      <c r="R928" s="44"/>
      <c r="S928" s="44"/>
      <c r="T928" s="44"/>
      <c r="U928" s="44"/>
      <c r="V928" s="44"/>
      <c r="W928" s="44"/>
      <c r="X928" s="44"/>
      <c r="Y928" s="44"/>
      <c r="Z928" s="44"/>
      <c r="AA928" s="44"/>
      <c r="AB928" s="44"/>
      <c r="AC928" s="44"/>
      <c r="AD928" s="44"/>
      <c r="AE928" s="44"/>
      <c r="AF928" s="44"/>
      <c r="AG928" s="44"/>
      <c r="AH928" s="42"/>
      <c r="AI928" s="42"/>
    </row>
    <row r="929" spans="1:35" ht="12.75" customHeight="1" x14ac:dyDescent="0.2">
      <c r="A929" s="42"/>
      <c r="B929" s="42"/>
      <c r="C929" s="42"/>
      <c r="D929" s="42"/>
      <c r="E929" s="42"/>
      <c r="F929" s="42"/>
      <c r="G929" s="44"/>
      <c r="H929" s="44"/>
      <c r="I929" s="41"/>
      <c r="J929" s="44"/>
      <c r="K929" s="41"/>
      <c r="L929" s="53"/>
      <c r="M929" s="41"/>
      <c r="N929" s="53"/>
      <c r="O929" s="44"/>
      <c r="P929" s="44"/>
      <c r="Q929" s="44"/>
      <c r="R929" s="44"/>
      <c r="S929" s="44"/>
      <c r="T929" s="44"/>
      <c r="U929" s="44"/>
      <c r="V929" s="44"/>
      <c r="W929" s="44"/>
      <c r="X929" s="44"/>
      <c r="Y929" s="44"/>
      <c r="Z929" s="44"/>
      <c r="AA929" s="44"/>
      <c r="AB929" s="44"/>
      <c r="AC929" s="44"/>
      <c r="AD929" s="44"/>
      <c r="AE929" s="44"/>
      <c r="AF929" s="44"/>
      <c r="AG929" s="44"/>
      <c r="AH929" s="42"/>
      <c r="AI929" s="42"/>
    </row>
    <row r="930" spans="1:35" ht="12.75" customHeight="1" x14ac:dyDescent="0.2">
      <c r="A930" s="42"/>
      <c r="B930" s="42"/>
      <c r="C930" s="42"/>
      <c r="D930" s="42"/>
      <c r="E930" s="42"/>
      <c r="F930" s="42"/>
      <c r="G930" s="44"/>
      <c r="H930" s="44"/>
      <c r="I930" s="41"/>
      <c r="J930" s="44"/>
      <c r="K930" s="41"/>
      <c r="L930" s="53"/>
      <c r="M930" s="41"/>
      <c r="N930" s="53"/>
      <c r="O930" s="44"/>
      <c r="P930" s="44"/>
      <c r="Q930" s="44"/>
      <c r="R930" s="44"/>
      <c r="S930" s="44"/>
      <c r="T930" s="44"/>
      <c r="U930" s="44"/>
      <c r="V930" s="44"/>
      <c r="W930" s="44"/>
      <c r="X930" s="44"/>
      <c r="Y930" s="44"/>
      <c r="Z930" s="44"/>
      <c r="AA930" s="44"/>
      <c r="AB930" s="44"/>
      <c r="AC930" s="44"/>
      <c r="AD930" s="44"/>
      <c r="AE930" s="44"/>
      <c r="AF930" s="44"/>
      <c r="AG930" s="44"/>
      <c r="AH930" s="42"/>
      <c r="AI930" s="42"/>
    </row>
    <row r="931" spans="1:35" ht="12.75" customHeight="1" x14ac:dyDescent="0.2">
      <c r="A931" s="42"/>
      <c r="B931" s="42"/>
      <c r="C931" s="42"/>
      <c r="D931" s="42"/>
      <c r="E931" s="42"/>
      <c r="F931" s="42"/>
      <c r="G931" s="44"/>
      <c r="H931" s="44"/>
      <c r="I931" s="41"/>
      <c r="J931" s="44"/>
      <c r="K931" s="41"/>
      <c r="L931" s="53"/>
      <c r="M931" s="41"/>
      <c r="N931" s="53"/>
      <c r="O931" s="44"/>
      <c r="P931" s="44"/>
      <c r="Q931" s="44"/>
      <c r="R931" s="44"/>
      <c r="S931" s="44"/>
      <c r="T931" s="44"/>
      <c r="U931" s="44"/>
      <c r="V931" s="44"/>
      <c r="W931" s="44"/>
      <c r="X931" s="44"/>
      <c r="Y931" s="44"/>
      <c r="Z931" s="44"/>
      <c r="AA931" s="44"/>
      <c r="AB931" s="44"/>
      <c r="AC931" s="44"/>
      <c r="AD931" s="44"/>
      <c r="AE931" s="44"/>
      <c r="AF931" s="44"/>
      <c r="AG931" s="44"/>
      <c r="AH931" s="42"/>
      <c r="AI931" s="42"/>
    </row>
    <row r="932" spans="1:35" ht="12.75" customHeight="1" x14ac:dyDescent="0.2">
      <c r="A932" s="42"/>
      <c r="B932" s="42"/>
      <c r="C932" s="42"/>
      <c r="D932" s="42"/>
      <c r="E932" s="42"/>
      <c r="F932" s="42"/>
      <c r="G932" s="44"/>
      <c r="H932" s="44"/>
      <c r="I932" s="41"/>
      <c r="J932" s="44"/>
      <c r="K932" s="41"/>
      <c r="L932" s="53"/>
      <c r="M932" s="41"/>
      <c r="N932" s="53"/>
      <c r="O932" s="44"/>
      <c r="P932" s="44"/>
      <c r="Q932" s="44"/>
      <c r="R932" s="44"/>
      <c r="S932" s="44"/>
      <c r="T932" s="44"/>
      <c r="U932" s="44"/>
      <c r="V932" s="44"/>
      <c r="W932" s="44"/>
      <c r="X932" s="44"/>
      <c r="Y932" s="44"/>
      <c r="Z932" s="44"/>
      <c r="AA932" s="44"/>
      <c r="AB932" s="44"/>
      <c r="AC932" s="44"/>
      <c r="AD932" s="44"/>
      <c r="AE932" s="44"/>
      <c r="AF932" s="44"/>
      <c r="AG932" s="44"/>
      <c r="AH932" s="42"/>
      <c r="AI932" s="42"/>
    </row>
    <row r="933" spans="1:35" ht="12.75" customHeight="1" x14ac:dyDescent="0.2">
      <c r="A933" s="42"/>
      <c r="B933" s="42"/>
      <c r="C933" s="42"/>
      <c r="D933" s="42"/>
      <c r="E933" s="42"/>
      <c r="F933" s="42"/>
      <c r="G933" s="44"/>
      <c r="H933" s="44"/>
      <c r="I933" s="41"/>
      <c r="J933" s="44"/>
      <c r="K933" s="41"/>
      <c r="L933" s="53"/>
      <c r="M933" s="41"/>
      <c r="N933" s="53"/>
      <c r="O933" s="44"/>
      <c r="P933" s="44"/>
      <c r="Q933" s="44"/>
      <c r="R933" s="44"/>
      <c r="S933" s="44"/>
      <c r="T933" s="44"/>
      <c r="U933" s="44"/>
      <c r="V933" s="44"/>
      <c r="W933" s="44"/>
      <c r="X933" s="44"/>
      <c r="Y933" s="44"/>
      <c r="Z933" s="44"/>
      <c r="AA933" s="44"/>
      <c r="AB933" s="44"/>
      <c r="AC933" s="44"/>
      <c r="AD933" s="44"/>
      <c r="AE933" s="44"/>
      <c r="AF933" s="44"/>
      <c r="AG933" s="44"/>
      <c r="AH933" s="42"/>
      <c r="AI933" s="42"/>
    </row>
    <row r="934" spans="1:35" ht="12.75" customHeight="1" x14ac:dyDescent="0.2">
      <c r="A934" s="42"/>
      <c r="B934" s="42"/>
      <c r="C934" s="42"/>
      <c r="D934" s="42"/>
      <c r="E934" s="42"/>
      <c r="F934" s="42"/>
      <c r="G934" s="44"/>
      <c r="H934" s="44"/>
      <c r="I934" s="41"/>
      <c r="J934" s="44"/>
      <c r="K934" s="41"/>
      <c r="L934" s="53"/>
      <c r="M934" s="41"/>
      <c r="N934" s="53"/>
      <c r="O934" s="44"/>
      <c r="P934" s="44"/>
      <c r="Q934" s="44"/>
      <c r="R934" s="44"/>
      <c r="S934" s="44"/>
      <c r="T934" s="44"/>
      <c r="U934" s="44"/>
      <c r="V934" s="44"/>
      <c r="W934" s="44"/>
      <c r="X934" s="44"/>
      <c r="Y934" s="44"/>
      <c r="Z934" s="44"/>
      <c r="AA934" s="44"/>
      <c r="AB934" s="44"/>
      <c r="AC934" s="44"/>
      <c r="AD934" s="44"/>
      <c r="AE934" s="44"/>
      <c r="AF934" s="44"/>
      <c r="AG934" s="44"/>
      <c r="AH934" s="42"/>
      <c r="AI934" s="42"/>
    </row>
    <row r="935" spans="1:35" ht="12.75" customHeight="1" x14ac:dyDescent="0.2">
      <c r="A935" s="42"/>
      <c r="B935" s="42"/>
      <c r="C935" s="42"/>
      <c r="D935" s="42"/>
      <c r="E935" s="42"/>
      <c r="F935" s="42"/>
      <c r="G935" s="44"/>
      <c r="H935" s="44"/>
      <c r="I935" s="41"/>
      <c r="J935" s="44"/>
      <c r="K935" s="41"/>
      <c r="L935" s="53"/>
      <c r="M935" s="41"/>
      <c r="N935" s="53"/>
      <c r="O935" s="44"/>
      <c r="P935" s="44"/>
      <c r="Q935" s="44"/>
      <c r="R935" s="44"/>
      <c r="S935" s="44"/>
      <c r="T935" s="44"/>
      <c r="U935" s="44"/>
      <c r="V935" s="44"/>
      <c r="W935" s="44"/>
      <c r="X935" s="44"/>
      <c r="Y935" s="44"/>
      <c r="Z935" s="44"/>
      <c r="AA935" s="44"/>
      <c r="AB935" s="44"/>
      <c r="AC935" s="44"/>
      <c r="AD935" s="44"/>
      <c r="AE935" s="44"/>
      <c r="AF935" s="44"/>
      <c r="AG935" s="44"/>
      <c r="AH935" s="42"/>
      <c r="AI935" s="42"/>
    </row>
    <row r="936" spans="1:35" ht="12.75" customHeight="1" x14ac:dyDescent="0.2">
      <c r="A936" s="42"/>
      <c r="B936" s="42"/>
      <c r="C936" s="42"/>
      <c r="D936" s="42"/>
      <c r="E936" s="42"/>
      <c r="F936" s="42"/>
      <c r="G936" s="44"/>
      <c r="H936" s="44"/>
      <c r="I936" s="41"/>
      <c r="J936" s="44"/>
      <c r="K936" s="41"/>
      <c r="L936" s="53"/>
      <c r="M936" s="41"/>
      <c r="N936" s="53"/>
      <c r="O936" s="44"/>
      <c r="P936" s="44"/>
      <c r="Q936" s="44"/>
      <c r="R936" s="44"/>
      <c r="S936" s="44"/>
      <c r="T936" s="44"/>
      <c r="U936" s="44"/>
      <c r="V936" s="44"/>
      <c r="W936" s="44"/>
      <c r="X936" s="44"/>
      <c r="Y936" s="44"/>
      <c r="Z936" s="44"/>
      <c r="AA936" s="44"/>
      <c r="AB936" s="44"/>
      <c r="AC936" s="44"/>
      <c r="AD936" s="44"/>
      <c r="AE936" s="44"/>
      <c r="AF936" s="44"/>
      <c r="AG936" s="44"/>
      <c r="AH936" s="42"/>
      <c r="AI936" s="42"/>
    </row>
    <row r="937" spans="1:35" ht="12.75" customHeight="1" x14ac:dyDescent="0.2">
      <c r="A937" s="42"/>
      <c r="B937" s="42"/>
      <c r="C937" s="42"/>
      <c r="D937" s="42"/>
      <c r="E937" s="42"/>
      <c r="F937" s="42"/>
      <c r="G937" s="44"/>
      <c r="H937" s="44"/>
      <c r="I937" s="41"/>
      <c r="J937" s="44"/>
      <c r="K937" s="41"/>
      <c r="L937" s="53"/>
      <c r="M937" s="41"/>
      <c r="N937" s="53"/>
      <c r="O937" s="44"/>
      <c r="P937" s="44"/>
      <c r="Q937" s="44"/>
      <c r="R937" s="44"/>
      <c r="S937" s="44"/>
      <c r="T937" s="44"/>
      <c r="U937" s="44"/>
      <c r="V937" s="44"/>
      <c r="W937" s="44"/>
      <c r="X937" s="44"/>
      <c r="Y937" s="44"/>
      <c r="Z937" s="44"/>
      <c r="AA937" s="44"/>
      <c r="AB937" s="44"/>
      <c r="AC937" s="44"/>
      <c r="AD937" s="44"/>
      <c r="AE937" s="44"/>
      <c r="AF937" s="44"/>
      <c r="AG937" s="44"/>
      <c r="AH937" s="42"/>
      <c r="AI937" s="42"/>
    </row>
    <row r="938" spans="1:35" ht="12.75" customHeight="1" x14ac:dyDescent="0.2">
      <c r="A938" s="42"/>
      <c r="B938" s="42"/>
      <c r="C938" s="42"/>
      <c r="D938" s="42"/>
      <c r="E938" s="42"/>
      <c r="F938" s="42"/>
      <c r="G938" s="44"/>
      <c r="H938" s="44"/>
      <c r="I938" s="41"/>
      <c r="J938" s="44"/>
      <c r="K938" s="41"/>
      <c r="L938" s="53"/>
      <c r="M938" s="41"/>
      <c r="N938" s="53"/>
      <c r="O938" s="44"/>
      <c r="P938" s="44"/>
      <c r="Q938" s="44"/>
      <c r="R938" s="44"/>
      <c r="S938" s="44"/>
      <c r="T938" s="44"/>
      <c r="U938" s="44"/>
      <c r="V938" s="44"/>
      <c r="W938" s="44"/>
      <c r="X938" s="44"/>
      <c r="Y938" s="44"/>
      <c r="Z938" s="44"/>
      <c r="AA938" s="44"/>
      <c r="AB938" s="44"/>
      <c r="AC938" s="44"/>
      <c r="AD938" s="44"/>
      <c r="AE938" s="44"/>
      <c r="AF938" s="44"/>
      <c r="AG938" s="44"/>
      <c r="AH938" s="42"/>
      <c r="AI938" s="42"/>
    </row>
    <row r="939" spans="1:35" ht="12.75" customHeight="1" x14ac:dyDescent="0.2">
      <c r="A939" s="42"/>
      <c r="B939" s="42"/>
      <c r="C939" s="42"/>
      <c r="D939" s="42"/>
      <c r="E939" s="42"/>
      <c r="F939" s="42"/>
      <c r="G939" s="44"/>
      <c r="H939" s="44"/>
      <c r="I939" s="41"/>
      <c r="J939" s="44"/>
      <c r="K939" s="41"/>
      <c r="L939" s="53"/>
      <c r="M939" s="41"/>
      <c r="N939" s="53"/>
      <c r="O939" s="44"/>
      <c r="P939" s="44"/>
      <c r="Q939" s="44"/>
      <c r="R939" s="44"/>
      <c r="S939" s="44"/>
      <c r="T939" s="44"/>
      <c r="U939" s="44"/>
      <c r="V939" s="44"/>
      <c r="W939" s="44"/>
      <c r="X939" s="44"/>
      <c r="Y939" s="44"/>
      <c r="Z939" s="44"/>
      <c r="AA939" s="44"/>
      <c r="AB939" s="44"/>
      <c r="AC939" s="44"/>
      <c r="AD939" s="44"/>
      <c r="AE939" s="44"/>
      <c r="AF939" s="44"/>
      <c r="AG939" s="44"/>
      <c r="AH939" s="42"/>
      <c r="AI939" s="42"/>
    </row>
    <row r="940" spans="1:35" ht="12.75" customHeight="1" x14ac:dyDescent="0.2">
      <c r="A940" s="42"/>
      <c r="B940" s="42"/>
      <c r="C940" s="42"/>
      <c r="D940" s="42"/>
      <c r="E940" s="42"/>
      <c r="F940" s="42"/>
      <c r="G940" s="44"/>
      <c r="H940" s="44"/>
      <c r="I940" s="41"/>
      <c r="J940" s="44"/>
      <c r="K940" s="41"/>
      <c r="L940" s="53"/>
      <c r="M940" s="41"/>
      <c r="N940" s="53"/>
      <c r="O940" s="44"/>
      <c r="P940" s="44"/>
      <c r="Q940" s="44"/>
      <c r="R940" s="44"/>
      <c r="S940" s="44"/>
      <c r="T940" s="44"/>
      <c r="U940" s="44"/>
      <c r="V940" s="44"/>
      <c r="W940" s="44"/>
      <c r="X940" s="44"/>
      <c r="Y940" s="44"/>
      <c r="Z940" s="44"/>
      <c r="AA940" s="44"/>
      <c r="AB940" s="44"/>
      <c r="AC940" s="44"/>
      <c r="AD940" s="44"/>
      <c r="AE940" s="44"/>
      <c r="AF940" s="44"/>
      <c r="AG940" s="44"/>
      <c r="AH940" s="42"/>
      <c r="AI940" s="42"/>
    </row>
    <row r="941" spans="1:35" ht="12.75" customHeight="1" x14ac:dyDescent="0.2">
      <c r="A941" s="42"/>
      <c r="B941" s="42"/>
      <c r="C941" s="42"/>
      <c r="D941" s="42"/>
      <c r="E941" s="42"/>
      <c r="F941" s="42"/>
      <c r="G941" s="44"/>
      <c r="H941" s="44"/>
      <c r="I941" s="41"/>
      <c r="J941" s="44"/>
      <c r="K941" s="41"/>
      <c r="L941" s="53"/>
      <c r="M941" s="41"/>
      <c r="N941" s="53"/>
      <c r="O941" s="44"/>
      <c r="P941" s="44"/>
      <c r="Q941" s="44"/>
      <c r="R941" s="44"/>
      <c r="S941" s="44"/>
      <c r="T941" s="44"/>
      <c r="U941" s="44"/>
      <c r="V941" s="44"/>
      <c r="W941" s="44"/>
      <c r="X941" s="44"/>
      <c r="Y941" s="44"/>
      <c r="Z941" s="44"/>
      <c r="AA941" s="44"/>
      <c r="AB941" s="44"/>
      <c r="AC941" s="44"/>
      <c r="AD941" s="44"/>
      <c r="AE941" s="44"/>
      <c r="AF941" s="44"/>
      <c r="AG941" s="44"/>
      <c r="AH941" s="42"/>
      <c r="AI941" s="42"/>
    </row>
    <row r="942" spans="1:35" ht="12.75" customHeight="1" x14ac:dyDescent="0.2">
      <c r="A942" s="42"/>
      <c r="B942" s="42"/>
      <c r="C942" s="42"/>
      <c r="D942" s="42"/>
      <c r="E942" s="42"/>
      <c r="F942" s="42"/>
      <c r="G942" s="44"/>
      <c r="H942" s="44"/>
      <c r="I942" s="41"/>
      <c r="J942" s="44"/>
      <c r="K942" s="41"/>
      <c r="L942" s="53"/>
      <c r="M942" s="41"/>
      <c r="N942" s="53"/>
      <c r="O942" s="44"/>
      <c r="P942" s="44"/>
      <c r="Q942" s="44"/>
      <c r="R942" s="44"/>
      <c r="S942" s="44"/>
      <c r="T942" s="44"/>
      <c r="U942" s="44"/>
      <c r="V942" s="44"/>
      <c r="W942" s="44"/>
      <c r="X942" s="44"/>
      <c r="Y942" s="44"/>
      <c r="Z942" s="44"/>
      <c r="AA942" s="44"/>
      <c r="AB942" s="44"/>
      <c r="AC942" s="44"/>
      <c r="AD942" s="44"/>
      <c r="AE942" s="44"/>
      <c r="AF942" s="44"/>
      <c r="AG942" s="44"/>
      <c r="AH942" s="42"/>
      <c r="AI942" s="42"/>
    </row>
    <row r="943" spans="1:35" ht="12.75" customHeight="1" x14ac:dyDescent="0.2">
      <c r="A943" s="42"/>
      <c r="B943" s="42"/>
      <c r="C943" s="42"/>
      <c r="D943" s="42"/>
      <c r="E943" s="42"/>
      <c r="F943" s="42"/>
      <c r="G943" s="44"/>
      <c r="H943" s="44"/>
      <c r="I943" s="41"/>
      <c r="J943" s="44"/>
      <c r="K943" s="41"/>
      <c r="L943" s="53"/>
      <c r="M943" s="41"/>
      <c r="N943" s="53"/>
      <c r="O943" s="44"/>
      <c r="P943" s="44"/>
      <c r="Q943" s="44"/>
      <c r="R943" s="44"/>
      <c r="S943" s="44"/>
      <c r="T943" s="44"/>
      <c r="U943" s="44"/>
      <c r="V943" s="44"/>
      <c r="W943" s="44"/>
      <c r="X943" s="44"/>
      <c r="Y943" s="44"/>
      <c r="Z943" s="44"/>
      <c r="AA943" s="44"/>
      <c r="AB943" s="44"/>
      <c r="AC943" s="44"/>
      <c r="AD943" s="44"/>
      <c r="AE943" s="44"/>
      <c r="AF943" s="44"/>
      <c r="AG943" s="44"/>
      <c r="AH943" s="42"/>
      <c r="AI943" s="42"/>
    </row>
    <row r="944" spans="1:35" ht="12.75" customHeight="1" x14ac:dyDescent="0.2">
      <c r="A944" s="42"/>
      <c r="B944" s="42"/>
      <c r="C944" s="42"/>
      <c r="D944" s="42"/>
      <c r="E944" s="42"/>
      <c r="F944" s="42"/>
      <c r="G944" s="44"/>
      <c r="H944" s="44"/>
      <c r="I944" s="41"/>
      <c r="J944" s="44"/>
      <c r="K944" s="41"/>
      <c r="L944" s="53"/>
      <c r="M944" s="41"/>
      <c r="N944" s="53"/>
      <c r="O944" s="44"/>
      <c r="P944" s="44"/>
      <c r="Q944" s="44"/>
      <c r="R944" s="44"/>
      <c r="S944" s="44"/>
      <c r="T944" s="44"/>
      <c r="U944" s="44"/>
      <c r="V944" s="44"/>
      <c r="W944" s="44"/>
      <c r="X944" s="44"/>
      <c r="Y944" s="44"/>
      <c r="Z944" s="44"/>
      <c r="AA944" s="44"/>
      <c r="AB944" s="44"/>
      <c r="AC944" s="44"/>
      <c r="AD944" s="44"/>
      <c r="AE944" s="44"/>
      <c r="AF944" s="44"/>
      <c r="AG944" s="44"/>
      <c r="AH944" s="42"/>
      <c r="AI944" s="42"/>
    </row>
    <row r="945" spans="1:35" ht="12.75" customHeight="1" x14ac:dyDescent="0.2">
      <c r="A945" s="42"/>
      <c r="B945" s="42"/>
      <c r="C945" s="42"/>
      <c r="D945" s="42"/>
      <c r="E945" s="42"/>
      <c r="F945" s="42"/>
      <c r="G945" s="44"/>
      <c r="H945" s="44"/>
      <c r="I945" s="41"/>
      <c r="J945" s="44"/>
      <c r="K945" s="41"/>
      <c r="L945" s="53"/>
      <c r="M945" s="41"/>
      <c r="N945" s="53"/>
      <c r="O945" s="44"/>
      <c r="P945" s="44"/>
      <c r="Q945" s="44"/>
      <c r="R945" s="44"/>
      <c r="S945" s="44"/>
      <c r="T945" s="44"/>
      <c r="U945" s="44"/>
      <c r="V945" s="44"/>
      <c r="W945" s="44"/>
      <c r="X945" s="44"/>
      <c r="Y945" s="44"/>
      <c r="Z945" s="44"/>
      <c r="AA945" s="44"/>
      <c r="AB945" s="44"/>
      <c r="AC945" s="44"/>
      <c r="AD945" s="44"/>
      <c r="AE945" s="44"/>
      <c r="AF945" s="44"/>
      <c r="AG945" s="44"/>
      <c r="AH945" s="42"/>
      <c r="AI945" s="42"/>
    </row>
    <row r="946" spans="1:35" ht="12.75" customHeight="1" x14ac:dyDescent="0.2">
      <c r="A946" s="42"/>
      <c r="B946" s="42"/>
      <c r="C946" s="42"/>
      <c r="D946" s="42"/>
      <c r="E946" s="42"/>
      <c r="F946" s="42"/>
      <c r="G946" s="44"/>
      <c r="H946" s="44"/>
      <c r="I946" s="41"/>
      <c r="J946" s="44"/>
      <c r="K946" s="41"/>
      <c r="L946" s="53"/>
      <c r="M946" s="41"/>
      <c r="N946" s="53"/>
      <c r="O946" s="44"/>
      <c r="P946" s="44"/>
      <c r="Q946" s="44"/>
      <c r="R946" s="44"/>
      <c r="S946" s="44"/>
      <c r="T946" s="44"/>
      <c r="U946" s="44"/>
      <c r="V946" s="44"/>
      <c r="W946" s="44"/>
      <c r="X946" s="44"/>
      <c r="Y946" s="44"/>
      <c r="Z946" s="44"/>
      <c r="AA946" s="44"/>
      <c r="AB946" s="44"/>
      <c r="AC946" s="44"/>
      <c r="AD946" s="44"/>
      <c r="AE946" s="44"/>
      <c r="AF946" s="44"/>
      <c r="AG946" s="44"/>
      <c r="AH946" s="42"/>
      <c r="AI946" s="42"/>
    </row>
    <row r="947" spans="1:35" ht="12.75" customHeight="1" x14ac:dyDescent="0.2">
      <c r="A947" s="42"/>
      <c r="B947" s="42"/>
      <c r="C947" s="42"/>
      <c r="D947" s="42"/>
      <c r="E947" s="42"/>
      <c r="F947" s="42"/>
      <c r="G947" s="44"/>
      <c r="H947" s="44"/>
      <c r="I947" s="41"/>
      <c r="J947" s="44"/>
      <c r="K947" s="41"/>
      <c r="L947" s="53"/>
      <c r="M947" s="41"/>
      <c r="N947" s="53"/>
      <c r="O947" s="44"/>
      <c r="P947" s="44"/>
      <c r="Q947" s="44"/>
      <c r="R947" s="44"/>
      <c r="S947" s="44"/>
      <c r="T947" s="44"/>
      <c r="U947" s="44"/>
      <c r="V947" s="44"/>
      <c r="W947" s="44"/>
      <c r="X947" s="44"/>
      <c r="Y947" s="44"/>
      <c r="Z947" s="44"/>
      <c r="AA947" s="44"/>
      <c r="AB947" s="44"/>
      <c r="AC947" s="44"/>
      <c r="AD947" s="44"/>
      <c r="AE947" s="44"/>
      <c r="AF947" s="44"/>
      <c r="AG947" s="44"/>
      <c r="AH947" s="42"/>
      <c r="AI947" s="42"/>
    </row>
    <row r="948" spans="1:35" ht="12.75" customHeight="1" x14ac:dyDescent="0.2">
      <c r="A948" s="42"/>
      <c r="B948" s="42"/>
      <c r="C948" s="42"/>
      <c r="D948" s="42"/>
      <c r="E948" s="42"/>
      <c r="F948" s="42"/>
      <c r="G948" s="44"/>
      <c r="H948" s="44"/>
      <c r="I948" s="41"/>
      <c r="J948" s="44"/>
      <c r="K948" s="41"/>
      <c r="L948" s="53"/>
      <c r="M948" s="41"/>
      <c r="N948" s="53"/>
      <c r="O948" s="44"/>
      <c r="P948" s="44"/>
      <c r="Q948" s="44"/>
      <c r="R948" s="44"/>
      <c r="S948" s="44"/>
      <c r="T948" s="44"/>
      <c r="U948" s="44"/>
      <c r="V948" s="44"/>
      <c r="W948" s="44"/>
      <c r="X948" s="44"/>
      <c r="Y948" s="44"/>
      <c r="Z948" s="44"/>
      <c r="AA948" s="44"/>
      <c r="AB948" s="44"/>
      <c r="AC948" s="44"/>
      <c r="AD948" s="44"/>
      <c r="AE948" s="44"/>
      <c r="AF948" s="44"/>
      <c r="AG948" s="44"/>
      <c r="AH948" s="42"/>
      <c r="AI948" s="42"/>
    </row>
    <row r="949" spans="1:35" ht="12.75" customHeight="1" x14ac:dyDescent="0.2">
      <c r="A949" s="42"/>
      <c r="B949" s="42"/>
      <c r="C949" s="42"/>
      <c r="D949" s="42"/>
      <c r="E949" s="42"/>
      <c r="F949" s="42"/>
      <c r="G949" s="44"/>
      <c r="H949" s="44"/>
      <c r="I949" s="41"/>
      <c r="J949" s="44"/>
      <c r="K949" s="41"/>
      <c r="L949" s="53"/>
      <c r="M949" s="41"/>
      <c r="N949" s="53"/>
      <c r="O949" s="44"/>
      <c r="P949" s="44"/>
      <c r="Q949" s="44"/>
      <c r="R949" s="44"/>
      <c r="S949" s="44"/>
      <c r="T949" s="44"/>
      <c r="U949" s="44"/>
      <c r="V949" s="44"/>
      <c r="W949" s="44"/>
      <c r="X949" s="44"/>
      <c r="Y949" s="44"/>
      <c r="Z949" s="44"/>
      <c r="AA949" s="44"/>
      <c r="AB949" s="44"/>
      <c r="AC949" s="44"/>
      <c r="AD949" s="44"/>
      <c r="AE949" s="44"/>
      <c r="AF949" s="44"/>
      <c r="AG949" s="44"/>
      <c r="AH949" s="42"/>
      <c r="AI949" s="42"/>
    </row>
    <row r="950" spans="1:35" ht="12.75" customHeight="1" x14ac:dyDescent="0.2">
      <c r="A950" s="42"/>
      <c r="B950" s="42"/>
      <c r="C950" s="42"/>
      <c r="D950" s="42"/>
      <c r="E950" s="42"/>
      <c r="F950" s="42"/>
      <c r="G950" s="44"/>
      <c r="H950" s="44"/>
      <c r="I950" s="41"/>
      <c r="J950" s="44"/>
      <c r="K950" s="41"/>
      <c r="L950" s="53"/>
      <c r="M950" s="41"/>
      <c r="N950" s="53"/>
      <c r="O950" s="44"/>
      <c r="P950" s="44"/>
      <c r="Q950" s="44"/>
      <c r="R950" s="44"/>
      <c r="S950" s="44"/>
      <c r="T950" s="44"/>
      <c r="U950" s="44"/>
      <c r="V950" s="44"/>
      <c r="W950" s="44"/>
      <c r="X950" s="44"/>
      <c r="Y950" s="44"/>
      <c r="Z950" s="44"/>
      <c r="AA950" s="44"/>
      <c r="AB950" s="44"/>
      <c r="AC950" s="44"/>
      <c r="AD950" s="44"/>
      <c r="AE950" s="44"/>
      <c r="AF950" s="44"/>
      <c r="AG950" s="44"/>
      <c r="AH950" s="42"/>
      <c r="AI950" s="42"/>
    </row>
    <row r="951" spans="1:35" ht="12.75" customHeight="1" x14ac:dyDescent="0.2">
      <c r="A951" s="42"/>
      <c r="B951" s="42"/>
      <c r="C951" s="42"/>
      <c r="D951" s="42"/>
      <c r="E951" s="42"/>
      <c r="F951" s="42"/>
      <c r="G951" s="44"/>
      <c r="H951" s="44"/>
      <c r="I951" s="41"/>
      <c r="J951" s="44"/>
      <c r="K951" s="41"/>
      <c r="L951" s="53"/>
      <c r="M951" s="41"/>
      <c r="N951" s="53"/>
      <c r="O951" s="44"/>
      <c r="P951" s="44"/>
      <c r="Q951" s="44"/>
      <c r="R951" s="44"/>
      <c r="S951" s="44"/>
      <c r="T951" s="44"/>
      <c r="U951" s="44"/>
      <c r="V951" s="44"/>
      <c r="W951" s="44"/>
      <c r="X951" s="44"/>
      <c r="Y951" s="44"/>
      <c r="Z951" s="44"/>
      <c r="AA951" s="44"/>
      <c r="AB951" s="44"/>
      <c r="AC951" s="44"/>
      <c r="AD951" s="44"/>
      <c r="AE951" s="44"/>
      <c r="AF951" s="44"/>
      <c r="AG951" s="44"/>
      <c r="AH951" s="42"/>
      <c r="AI951" s="42"/>
    </row>
    <row r="952" spans="1:35" ht="12.75" customHeight="1" x14ac:dyDescent="0.2">
      <c r="A952" s="42"/>
      <c r="B952" s="42"/>
      <c r="C952" s="42"/>
      <c r="D952" s="42"/>
      <c r="E952" s="42"/>
      <c r="F952" s="42"/>
      <c r="G952" s="44"/>
      <c r="H952" s="44"/>
      <c r="I952" s="41"/>
      <c r="J952" s="44"/>
      <c r="K952" s="41"/>
      <c r="L952" s="53"/>
      <c r="M952" s="41"/>
      <c r="N952" s="53"/>
      <c r="O952" s="44"/>
      <c r="P952" s="44"/>
      <c r="Q952" s="44"/>
      <c r="R952" s="44"/>
      <c r="S952" s="44"/>
      <c r="T952" s="44"/>
      <c r="U952" s="44"/>
      <c r="V952" s="44"/>
      <c r="W952" s="44"/>
      <c r="X952" s="44"/>
      <c r="Y952" s="44"/>
      <c r="Z952" s="44"/>
      <c r="AA952" s="44"/>
      <c r="AB952" s="44"/>
      <c r="AC952" s="44"/>
      <c r="AD952" s="44"/>
      <c r="AE952" s="44"/>
      <c r="AF952" s="44"/>
      <c r="AG952" s="44"/>
      <c r="AH952" s="42"/>
      <c r="AI952" s="42"/>
    </row>
    <row r="953" spans="1:35" ht="12.75" customHeight="1" x14ac:dyDescent="0.2">
      <c r="A953" s="42"/>
      <c r="B953" s="42"/>
      <c r="C953" s="42"/>
      <c r="D953" s="42"/>
      <c r="E953" s="42"/>
      <c r="F953" s="42"/>
      <c r="G953" s="44"/>
      <c r="H953" s="44"/>
      <c r="I953" s="41"/>
      <c r="J953" s="44"/>
      <c r="K953" s="41"/>
      <c r="L953" s="53"/>
      <c r="M953" s="41"/>
      <c r="N953" s="53"/>
      <c r="O953" s="44"/>
      <c r="P953" s="44"/>
      <c r="Q953" s="44"/>
      <c r="R953" s="44"/>
      <c r="S953" s="44"/>
      <c r="T953" s="44"/>
      <c r="U953" s="44"/>
      <c r="V953" s="44"/>
      <c r="W953" s="44"/>
      <c r="X953" s="44"/>
      <c r="Y953" s="44"/>
      <c r="Z953" s="44"/>
      <c r="AA953" s="44"/>
      <c r="AB953" s="44"/>
      <c r="AC953" s="44"/>
      <c r="AD953" s="44"/>
      <c r="AE953" s="44"/>
      <c r="AF953" s="44"/>
      <c r="AG953" s="44"/>
      <c r="AH953" s="42"/>
      <c r="AI953" s="42"/>
    </row>
    <row r="954" spans="1:35" ht="12.75" customHeight="1" x14ac:dyDescent="0.2">
      <c r="A954" s="42"/>
      <c r="B954" s="42"/>
      <c r="C954" s="42"/>
      <c r="D954" s="42"/>
      <c r="E954" s="42"/>
      <c r="F954" s="42"/>
      <c r="G954" s="44"/>
      <c r="H954" s="44"/>
      <c r="I954" s="41"/>
      <c r="J954" s="44"/>
      <c r="K954" s="41"/>
      <c r="L954" s="53"/>
      <c r="M954" s="41"/>
      <c r="N954" s="53"/>
      <c r="O954" s="44"/>
      <c r="P954" s="44"/>
      <c r="Q954" s="44"/>
      <c r="R954" s="44"/>
      <c r="S954" s="44"/>
      <c r="T954" s="44"/>
      <c r="U954" s="44"/>
      <c r="V954" s="44"/>
      <c r="W954" s="44"/>
      <c r="X954" s="44"/>
      <c r="Y954" s="44"/>
      <c r="Z954" s="44"/>
      <c r="AA954" s="44"/>
      <c r="AB954" s="44"/>
      <c r="AC954" s="44"/>
      <c r="AD954" s="44"/>
      <c r="AE954" s="44"/>
      <c r="AF954" s="44"/>
      <c r="AG954" s="44"/>
      <c r="AH954" s="42"/>
      <c r="AI954" s="42"/>
    </row>
    <row r="955" spans="1:35" ht="12.75" customHeight="1" x14ac:dyDescent="0.2">
      <c r="A955" s="42"/>
      <c r="B955" s="42"/>
      <c r="C955" s="42"/>
      <c r="D955" s="42"/>
      <c r="E955" s="42"/>
      <c r="F955" s="42"/>
      <c r="G955" s="44"/>
      <c r="H955" s="44"/>
      <c r="I955" s="41"/>
      <c r="J955" s="44"/>
      <c r="K955" s="41"/>
      <c r="L955" s="53"/>
      <c r="M955" s="41"/>
      <c r="N955" s="53"/>
      <c r="O955" s="44"/>
      <c r="P955" s="44"/>
      <c r="Q955" s="44"/>
      <c r="R955" s="44"/>
      <c r="S955" s="44"/>
      <c r="T955" s="44"/>
      <c r="U955" s="44"/>
      <c r="V955" s="44"/>
      <c r="W955" s="44"/>
      <c r="X955" s="44"/>
      <c r="Y955" s="44"/>
      <c r="Z955" s="44"/>
      <c r="AA955" s="44"/>
      <c r="AB955" s="44"/>
      <c r="AC955" s="44"/>
      <c r="AD955" s="44"/>
      <c r="AE955" s="44"/>
      <c r="AF955" s="44"/>
      <c r="AG955" s="44"/>
      <c r="AH955" s="42"/>
      <c r="AI955" s="42"/>
    </row>
    <row r="956" spans="1:35" ht="12.75" customHeight="1" x14ac:dyDescent="0.2">
      <c r="A956" s="42"/>
      <c r="B956" s="42"/>
      <c r="C956" s="42"/>
      <c r="D956" s="42"/>
      <c r="E956" s="42"/>
      <c r="F956" s="42"/>
      <c r="G956" s="44"/>
      <c r="H956" s="44"/>
      <c r="I956" s="41"/>
      <c r="J956" s="44"/>
      <c r="K956" s="41"/>
      <c r="L956" s="53"/>
      <c r="M956" s="41"/>
      <c r="N956" s="53"/>
      <c r="O956" s="44"/>
      <c r="P956" s="44"/>
      <c r="Q956" s="44"/>
      <c r="R956" s="44"/>
      <c r="S956" s="44"/>
      <c r="T956" s="44"/>
      <c r="U956" s="44"/>
      <c r="V956" s="44"/>
      <c r="W956" s="44"/>
      <c r="X956" s="44"/>
      <c r="Y956" s="44"/>
      <c r="Z956" s="44"/>
      <c r="AA956" s="44"/>
      <c r="AB956" s="44"/>
      <c r="AC956" s="44"/>
      <c r="AD956" s="44"/>
      <c r="AE956" s="44"/>
      <c r="AF956" s="44"/>
      <c r="AG956" s="44"/>
      <c r="AH956" s="42"/>
      <c r="AI956" s="42"/>
    </row>
    <row r="957" spans="1:35" ht="12.75" customHeight="1" x14ac:dyDescent="0.2">
      <c r="A957" s="42"/>
      <c r="B957" s="42"/>
      <c r="C957" s="42"/>
      <c r="D957" s="42"/>
      <c r="E957" s="42"/>
      <c r="F957" s="42"/>
      <c r="G957" s="44"/>
      <c r="H957" s="44"/>
      <c r="I957" s="41"/>
      <c r="J957" s="44"/>
      <c r="K957" s="41"/>
      <c r="L957" s="53"/>
      <c r="M957" s="41"/>
      <c r="N957" s="53"/>
      <c r="O957" s="44"/>
      <c r="P957" s="44"/>
      <c r="Q957" s="44"/>
      <c r="R957" s="44"/>
      <c r="S957" s="44"/>
      <c r="T957" s="44"/>
      <c r="U957" s="44"/>
      <c r="V957" s="44"/>
      <c r="W957" s="44"/>
      <c r="X957" s="44"/>
      <c r="Y957" s="44"/>
      <c r="Z957" s="44"/>
      <c r="AA957" s="44"/>
      <c r="AB957" s="44"/>
      <c r="AC957" s="44"/>
      <c r="AD957" s="44"/>
      <c r="AE957" s="44"/>
      <c r="AF957" s="44"/>
      <c r="AG957" s="44"/>
      <c r="AH957" s="42"/>
      <c r="AI957" s="42"/>
    </row>
    <row r="958" spans="1:35" ht="12.75" customHeight="1" x14ac:dyDescent="0.2">
      <c r="A958" s="42"/>
      <c r="B958" s="42"/>
      <c r="C958" s="42"/>
      <c r="D958" s="42"/>
      <c r="E958" s="42"/>
      <c r="F958" s="42"/>
      <c r="G958" s="44"/>
      <c r="H958" s="44"/>
      <c r="I958" s="41"/>
      <c r="J958" s="44"/>
      <c r="K958" s="41"/>
      <c r="L958" s="53"/>
      <c r="M958" s="41"/>
      <c r="N958" s="53"/>
      <c r="O958" s="44"/>
      <c r="P958" s="44"/>
      <c r="Q958" s="44"/>
      <c r="R958" s="44"/>
      <c r="S958" s="44"/>
      <c r="T958" s="44"/>
      <c r="U958" s="44"/>
      <c r="V958" s="44"/>
      <c r="W958" s="44"/>
      <c r="X958" s="44"/>
      <c r="Y958" s="44"/>
      <c r="Z958" s="44"/>
      <c r="AA958" s="44"/>
      <c r="AB958" s="44"/>
      <c r="AC958" s="44"/>
      <c r="AD958" s="44"/>
      <c r="AE958" s="44"/>
      <c r="AF958" s="44"/>
      <c r="AG958" s="44"/>
      <c r="AH958" s="42"/>
      <c r="AI958" s="42"/>
    </row>
    <row r="959" spans="1:35" ht="12.75" customHeight="1" x14ac:dyDescent="0.2">
      <c r="A959" s="42"/>
      <c r="B959" s="42"/>
      <c r="C959" s="42"/>
      <c r="D959" s="42"/>
      <c r="E959" s="42"/>
      <c r="F959" s="42"/>
      <c r="G959" s="44"/>
      <c r="H959" s="44"/>
      <c r="I959" s="41"/>
      <c r="J959" s="44"/>
      <c r="K959" s="41"/>
      <c r="L959" s="53"/>
      <c r="M959" s="41"/>
      <c r="N959" s="53"/>
      <c r="O959" s="44"/>
      <c r="P959" s="44"/>
      <c r="Q959" s="44"/>
      <c r="R959" s="44"/>
      <c r="S959" s="44"/>
      <c r="T959" s="44"/>
      <c r="U959" s="44"/>
      <c r="V959" s="44"/>
      <c r="W959" s="44"/>
      <c r="X959" s="44"/>
      <c r="Y959" s="44"/>
      <c r="Z959" s="44"/>
      <c r="AA959" s="44"/>
      <c r="AB959" s="44"/>
      <c r="AC959" s="44"/>
      <c r="AD959" s="44"/>
      <c r="AE959" s="44"/>
      <c r="AF959" s="44"/>
      <c r="AG959" s="44"/>
      <c r="AH959" s="42"/>
      <c r="AI959" s="42"/>
    </row>
    <row r="960" spans="1:35" ht="12.75" customHeight="1" x14ac:dyDescent="0.2">
      <c r="A960" s="42"/>
      <c r="B960" s="42"/>
      <c r="C960" s="42"/>
      <c r="D960" s="42"/>
      <c r="E960" s="42"/>
      <c r="F960" s="42"/>
      <c r="G960" s="44"/>
      <c r="H960" s="44"/>
      <c r="I960" s="41"/>
      <c r="J960" s="44"/>
      <c r="K960" s="41"/>
      <c r="L960" s="53"/>
      <c r="M960" s="41"/>
      <c r="N960" s="53"/>
      <c r="O960" s="44"/>
      <c r="P960" s="44"/>
      <c r="Q960" s="44"/>
      <c r="R960" s="44"/>
      <c r="S960" s="44"/>
      <c r="T960" s="44"/>
      <c r="U960" s="44"/>
      <c r="V960" s="44"/>
      <c r="W960" s="44"/>
      <c r="X960" s="44"/>
      <c r="Y960" s="44"/>
      <c r="Z960" s="44"/>
      <c r="AA960" s="44"/>
      <c r="AB960" s="44"/>
      <c r="AC960" s="44"/>
      <c r="AD960" s="44"/>
      <c r="AE960" s="44"/>
      <c r="AF960" s="44"/>
      <c r="AG960" s="44"/>
      <c r="AH960" s="42"/>
      <c r="AI960" s="42"/>
    </row>
    <row r="961" spans="1:35" ht="12.75" customHeight="1" x14ac:dyDescent="0.2">
      <c r="A961" s="42"/>
      <c r="B961" s="42"/>
      <c r="C961" s="42"/>
      <c r="D961" s="42"/>
      <c r="E961" s="42"/>
      <c r="F961" s="42"/>
      <c r="G961" s="44"/>
      <c r="H961" s="44"/>
      <c r="I961" s="41"/>
      <c r="J961" s="44"/>
      <c r="K961" s="41"/>
      <c r="L961" s="53"/>
      <c r="M961" s="41"/>
      <c r="N961" s="53"/>
      <c r="O961" s="44"/>
      <c r="P961" s="44"/>
      <c r="Q961" s="44"/>
      <c r="R961" s="44"/>
      <c r="S961" s="44"/>
      <c r="T961" s="44"/>
      <c r="U961" s="44"/>
      <c r="V961" s="44"/>
      <c r="W961" s="44"/>
      <c r="X961" s="44"/>
      <c r="Y961" s="44"/>
      <c r="Z961" s="44"/>
      <c r="AA961" s="44"/>
      <c r="AB961" s="44"/>
      <c r="AC961" s="44"/>
      <c r="AD961" s="44"/>
      <c r="AE961" s="44"/>
      <c r="AF961" s="44"/>
      <c r="AG961" s="44"/>
      <c r="AH961" s="42"/>
      <c r="AI961" s="42"/>
    </row>
    <row r="962" spans="1:35" ht="12.75" customHeight="1" x14ac:dyDescent="0.2">
      <c r="A962" s="42"/>
      <c r="B962" s="42"/>
      <c r="C962" s="42"/>
      <c r="D962" s="42"/>
      <c r="E962" s="42"/>
      <c r="F962" s="42"/>
      <c r="G962" s="44"/>
      <c r="H962" s="44"/>
      <c r="I962" s="41"/>
      <c r="J962" s="44"/>
      <c r="K962" s="41"/>
      <c r="L962" s="53"/>
      <c r="M962" s="41"/>
      <c r="N962" s="53"/>
      <c r="O962" s="44"/>
      <c r="P962" s="44"/>
      <c r="Q962" s="44"/>
      <c r="R962" s="44"/>
      <c r="S962" s="44"/>
      <c r="T962" s="44"/>
      <c r="U962" s="44"/>
      <c r="V962" s="44"/>
      <c r="W962" s="44"/>
      <c r="X962" s="44"/>
      <c r="Y962" s="44"/>
      <c r="Z962" s="44"/>
      <c r="AA962" s="44"/>
      <c r="AB962" s="44"/>
      <c r="AC962" s="44"/>
      <c r="AD962" s="44"/>
      <c r="AE962" s="44"/>
      <c r="AF962" s="44"/>
      <c r="AG962" s="44"/>
      <c r="AH962" s="42"/>
      <c r="AI962" s="42"/>
    </row>
    <row r="963" spans="1:35" ht="12.75" customHeight="1" x14ac:dyDescent="0.2">
      <c r="A963" s="42"/>
      <c r="B963" s="42"/>
      <c r="C963" s="42"/>
      <c r="D963" s="42"/>
      <c r="E963" s="42"/>
      <c r="F963" s="42"/>
      <c r="G963" s="44"/>
      <c r="H963" s="44"/>
      <c r="I963" s="41"/>
      <c r="J963" s="44"/>
      <c r="K963" s="41"/>
      <c r="L963" s="53"/>
      <c r="M963" s="41"/>
      <c r="N963" s="53"/>
      <c r="O963" s="44"/>
      <c r="P963" s="44"/>
      <c r="Q963" s="44"/>
      <c r="R963" s="44"/>
      <c r="S963" s="44"/>
      <c r="T963" s="44"/>
      <c r="U963" s="44"/>
      <c r="V963" s="44"/>
      <c r="W963" s="44"/>
      <c r="X963" s="44"/>
      <c r="Y963" s="44"/>
      <c r="Z963" s="44"/>
      <c r="AA963" s="44"/>
      <c r="AB963" s="44"/>
      <c r="AC963" s="44"/>
      <c r="AD963" s="44"/>
      <c r="AE963" s="44"/>
      <c r="AF963" s="44"/>
      <c r="AG963" s="44"/>
      <c r="AH963" s="42"/>
      <c r="AI963" s="42"/>
    </row>
    <row r="964" spans="1:35" ht="12.75" customHeight="1" x14ac:dyDescent="0.2">
      <c r="A964" s="42"/>
      <c r="B964" s="42"/>
      <c r="C964" s="42"/>
      <c r="D964" s="42"/>
      <c r="E964" s="42"/>
      <c r="F964" s="42"/>
      <c r="G964" s="44"/>
      <c r="H964" s="44"/>
      <c r="I964" s="41"/>
      <c r="J964" s="44"/>
      <c r="K964" s="41"/>
      <c r="L964" s="53"/>
      <c r="M964" s="41"/>
      <c r="N964" s="53"/>
      <c r="O964" s="44"/>
      <c r="P964" s="44"/>
      <c r="Q964" s="44"/>
      <c r="R964" s="44"/>
      <c r="S964" s="44"/>
      <c r="T964" s="44"/>
      <c r="U964" s="44"/>
      <c r="V964" s="44"/>
      <c r="W964" s="44"/>
      <c r="X964" s="44"/>
      <c r="Y964" s="44"/>
      <c r="Z964" s="44"/>
      <c r="AA964" s="44"/>
      <c r="AB964" s="44"/>
      <c r="AC964" s="44"/>
      <c r="AD964" s="44"/>
      <c r="AE964" s="44"/>
      <c r="AF964" s="44"/>
      <c r="AG964" s="44"/>
      <c r="AH964" s="42"/>
      <c r="AI964" s="42"/>
    </row>
    <row r="965" spans="1:35" ht="12.75" customHeight="1" x14ac:dyDescent="0.2">
      <c r="A965" s="42"/>
      <c r="B965" s="42"/>
      <c r="C965" s="42"/>
      <c r="D965" s="42"/>
      <c r="E965" s="42"/>
      <c r="F965" s="42"/>
      <c r="G965" s="44"/>
      <c r="H965" s="44"/>
      <c r="I965" s="41"/>
      <c r="J965" s="44"/>
      <c r="K965" s="41"/>
      <c r="L965" s="53"/>
      <c r="M965" s="41"/>
      <c r="N965" s="53"/>
      <c r="O965" s="44"/>
      <c r="P965" s="44"/>
      <c r="Q965" s="44"/>
      <c r="R965" s="44"/>
      <c r="S965" s="44"/>
      <c r="T965" s="44"/>
      <c r="U965" s="44"/>
      <c r="V965" s="44"/>
      <c r="W965" s="44"/>
      <c r="X965" s="44"/>
      <c r="Y965" s="44"/>
      <c r="Z965" s="44"/>
      <c r="AA965" s="44"/>
      <c r="AB965" s="44"/>
      <c r="AC965" s="44"/>
      <c r="AD965" s="44"/>
      <c r="AE965" s="44"/>
      <c r="AF965" s="44"/>
      <c r="AG965" s="44"/>
      <c r="AH965" s="42"/>
      <c r="AI965" s="42"/>
    </row>
    <row r="966" spans="1:35" ht="12.75" customHeight="1" x14ac:dyDescent="0.2">
      <c r="A966" s="42"/>
      <c r="B966" s="42"/>
      <c r="C966" s="42"/>
      <c r="D966" s="42"/>
      <c r="E966" s="42"/>
      <c r="F966" s="42"/>
      <c r="G966" s="44"/>
      <c r="H966" s="44"/>
      <c r="I966" s="41"/>
      <c r="J966" s="44"/>
      <c r="K966" s="41"/>
      <c r="L966" s="53"/>
      <c r="M966" s="41"/>
      <c r="N966" s="53"/>
      <c r="O966" s="44"/>
      <c r="P966" s="44"/>
      <c r="Q966" s="44"/>
      <c r="R966" s="44"/>
      <c r="S966" s="44"/>
      <c r="T966" s="44"/>
      <c r="U966" s="44"/>
      <c r="V966" s="44"/>
      <c r="W966" s="44"/>
      <c r="X966" s="44"/>
      <c r="Y966" s="44"/>
      <c r="Z966" s="44"/>
      <c r="AA966" s="44"/>
      <c r="AB966" s="44"/>
      <c r="AC966" s="44"/>
      <c r="AD966" s="44"/>
      <c r="AE966" s="44"/>
      <c r="AF966" s="44"/>
      <c r="AG966" s="44"/>
      <c r="AH966" s="42"/>
      <c r="AI966" s="42"/>
    </row>
    <row r="967" spans="1:35" ht="12.75" customHeight="1" x14ac:dyDescent="0.2">
      <c r="A967" s="42"/>
      <c r="B967" s="42"/>
      <c r="C967" s="42"/>
      <c r="D967" s="42"/>
      <c r="E967" s="42"/>
      <c r="F967" s="42"/>
      <c r="G967" s="44"/>
      <c r="H967" s="44"/>
      <c r="I967" s="41"/>
      <c r="J967" s="44"/>
      <c r="K967" s="41"/>
      <c r="L967" s="53"/>
      <c r="M967" s="41"/>
      <c r="N967" s="53"/>
      <c r="O967" s="44"/>
      <c r="P967" s="44"/>
      <c r="Q967" s="44"/>
      <c r="R967" s="44"/>
      <c r="S967" s="44"/>
      <c r="T967" s="44"/>
      <c r="U967" s="44"/>
      <c r="V967" s="44"/>
      <c r="W967" s="44"/>
      <c r="X967" s="44"/>
      <c r="Y967" s="44"/>
      <c r="Z967" s="44"/>
      <c r="AA967" s="44"/>
      <c r="AB967" s="44"/>
      <c r="AC967" s="44"/>
      <c r="AD967" s="44"/>
      <c r="AE967" s="44"/>
      <c r="AF967" s="44"/>
      <c r="AG967" s="44"/>
      <c r="AH967" s="42"/>
      <c r="AI967" s="42"/>
    </row>
    <row r="968" spans="1:35" ht="12.75" customHeight="1" x14ac:dyDescent="0.2">
      <c r="A968" s="42"/>
      <c r="B968" s="42"/>
      <c r="C968" s="42"/>
      <c r="D968" s="42"/>
      <c r="E968" s="42"/>
      <c r="F968" s="42"/>
      <c r="G968" s="44"/>
      <c r="H968" s="44"/>
      <c r="I968" s="41"/>
      <c r="J968" s="44"/>
      <c r="K968" s="41"/>
      <c r="L968" s="53"/>
      <c r="M968" s="41"/>
      <c r="N968" s="53"/>
      <c r="O968" s="44"/>
      <c r="P968" s="44"/>
      <c r="Q968" s="44"/>
      <c r="R968" s="44"/>
      <c r="S968" s="44"/>
      <c r="T968" s="44"/>
      <c r="U968" s="44"/>
      <c r="V968" s="44"/>
      <c r="W968" s="44"/>
      <c r="X968" s="44"/>
      <c r="Y968" s="44"/>
      <c r="Z968" s="44"/>
      <c r="AA968" s="44"/>
      <c r="AB968" s="44"/>
      <c r="AC968" s="44"/>
      <c r="AD968" s="44"/>
      <c r="AE968" s="44"/>
      <c r="AF968" s="44"/>
      <c r="AG968" s="44"/>
      <c r="AH968" s="42"/>
      <c r="AI968" s="42"/>
    </row>
    <row r="969" spans="1:35" ht="12.75" customHeight="1" x14ac:dyDescent="0.2">
      <c r="A969" s="42"/>
      <c r="B969" s="42"/>
      <c r="C969" s="42"/>
      <c r="D969" s="42"/>
      <c r="E969" s="42"/>
      <c r="F969" s="42"/>
      <c r="G969" s="44"/>
      <c r="H969" s="44"/>
      <c r="I969" s="41"/>
      <c r="J969" s="44"/>
      <c r="K969" s="41"/>
      <c r="L969" s="53"/>
      <c r="M969" s="41"/>
      <c r="N969" s="53"/>
      <c r="O969" s="44"/>
      <c r="P969" s="44"/>
      <c r="Q969" s="44"/>
      <c r="R969" s="44"/>
      <c r="S969" s="44"/>
      <c r="T969" s="44"/>
      <c r="U969" s="44"/>
      <c r="V969" s="44"/>
      <c r="W969" s="44"/>
      <c r="X969" s="44"/>
      <c r="Y969" s="44"/>
      <c r="Z969" s="44"/>
      <c r="AA969" s="44"/>
      <c r="AB969" s="44"/>
      <c r="AC969" s="44"/>
      <c r="AD969" s="44"/>
      <c r="AE969" s="44"/>
      <c r="AF969" s="44"/>
      <c r="AG969" s="44"/>
      <c r="AH969" s="42"/>
      <c r="AI969" s="42"/>
    </row>
    <row r="970" spans="1:35" ht="12.75" customHeight="1" x14ac:dyDescent="0.2">
      <c r="A970" s="42"/>
      <c r="B970" s="42"/>
      <c r="C970" s="42"/>
      <c r="D970" s="42"/>
      <c r="E970" s="42"/>
      <c r="F970" s="42"/>
      <c r="G970" s="44"/>
      <c r="H970" s="44"/>
      <c r="I970" s="41"/>
      <c r="J970" s="44"/>
      <c r="K970" s="41"/>
      <c r="L970" s="53"/>
      <c r="M970" s="41"/>
      <c r="N970" s="53"/>
      <c r="O970" s="44"/>
      <c r="P970" s="44"/>
      <c r="Q970" s="44"/>
      <c r="R970" s="44"/>
      <c r="S970" s="44"/>
      <c r="T970" s="44"/>
      <c r="U970" s="44"/>
      <c r="V970" s="44"/>
      <c r="W970" s="44"/>
      <c r="X970" s="44"/>
      <c r="Y970" s="44"/>
      <c r="Z970" s="44"/>
      <c r="AA970" s="44"/>
      <c r="AB970" s="44"/>
      <c r="AC970" s="44"/>
      <c r="AD970" s="44"/>
      <c r="AE970" s="44"/>
      <c r="AF970" s="44"/>
      <c r="AG970" s="44"/>
      <c r="AH970" s="42"/>
      <c r="AI970" s="42"/>
    </row>
    <row r="971" spans="1:35" ht="12.75" customHeight="1" x14ac:dyDescent="0.2">
      <c r="A971" s="42"/>
      <c r="B971" s="42"/>
      <c r="C971" s="42"/>
      <c r="D971" s="42"/>
      <c r="E971" s="42"/>
      <c r="F971" s="42"/>
      <c r="G971" s="44"/>
      <c r="H971" s="44"/>
      <c r="I971" s="41"/>
      <c r="J971" s="44"/>
      <c r="K971" s="41"/>
      <c r="L971" s="53"/>
      <c r="M971" s="41"/>
      <c r="N971" s="53"/>
      <c r="O971" s="44"/>
      <c r="P971" s="44"/>
      <c r="Q971" s="44"/>
      <c r="R971" s="44"/>
      <c r="S971" s="44"/>
      <c r="T971" s="44"/>
      <c r="U971" s="44"/>
      <c r="V971" s="44"/>
      <c r="W971" s="44"/>
      <c r="X971" s="44"/>
      <c r="Y971" s="44"/>
      <c r="Z971" s="44"/>
      <c r="AA971" s="44"/>
      <c r="AB971" s="44"/>
      <c r="AC971" s="44"/>
      <c r="AD971" s="44"/>
      <c r="AE971" s="44"/>
      <c r="AF971" s="44"/>
      <c r="AG971" s="44"/>
      <c r="AH971" s="42"/>
      <c r="AI971" s="42"/>
    </row>
    <row r="972" spans="1:35" ht="12.75" customHeight="1" x14ac:dyDescent="0.2">
      <c r="A972" s="42"/>
      <c r="B972" s="42"/>
      <c r="C972" s="42"/>
      <c r="D972" s="42"/>
      <c r="E972" s="42"/>
      <c r="F972" s="42"/>
      <c r="G972" s="44"/>
      <c r="H972" s="44"/>
      <c r="I972" s="41"/>
      <c r="J972" s="44"/>
      <c r="K972" s="41"/>
      <c r="L972" s="53"/>
      <c r="M972" s="41"/>
      <c r="N972" s="53"/>
      <c r="O972" s="44"/>
      <c r="P972" s="44"/>
      <c r="Q972" s="44"/>
      <c r="R972" s="44"/>
      <c r="S972" s="44"/>
      <c r="T972" s="44"/>
      <c r="U972" s="44"/>
      <c r="V972" s="44"/>
      <c r="W972" s="44"/>
      <c r="X972" s="44"/>
      <c r="Y972" s="44"/>
      <c r="Z972" s="44"/>
      <c r="AA972" s="44"/>
      <c r="AB972" s="44"/>
      <c r="AC972" s="44"/>
      <c r="AD972" s="44"/>
      <c r="AE972" s="44"/>
      <c r="AF972" s="44"/>
      <c r="AG972" s="44"/>
      <c r="AH972" s="42"/>
      <c r="AI972" s="42"/>
    </row>
    <row r="973" spans="1:35" ht="12.75" customHeight="1" x14ac:dyDescent="0.2">
      <c r="A973" s="42"/>
      <c r="B973" s="42"/>
      <c r="C973" s="42"/>
      <c r="D973" s="42"/>
      <c r="E973" s="42"/>
      <c r="F973" s="42"/>
      <c r="G973" s="44"/>
      <c r="H973" s="44"/>
      <c r="I973" s="41"/>
      <c r="J973" s="44"/>
      <c r="K973" s="41"/>
      <c r="L973" s="53"/>
      <c r="M973" s="41"/>
      <c r="N973" s="53"/>
      <c r="O973" s="44"/>
      <c r="P973" s="44"/>
      <c r="Q973" s="44"/>
      <c r="R973" s="44"/>
      <c r="S973" s="44"/>
      <c r="T973" s="44"/>
      <c r="U973" s="44"/>
      <c r="V973" s="44"/>
      <c r="W973" s="44"/>
      <c r="X973" s="44"/>
      <c r="Y973" s="44"/>
      <c r="Z973" s="44"/>
      <c r="AA973" s="44"/>
      <c r="AB973" s="44"/>
      <c r="AC973" s="44"/>
      <c r="AD973" s="44"/>
      <c r="AE973" s="44"/>
      <c r="AF973" s="44"/>
      <c r="AG973" s="44"/>
      <c r="AH973" s="42"/>
      <c r="AI973" s="42"/>
    </row>
    <row r="974" spans="1:35" ht="12.75" customHeight="1" x14ac:dyDescent="0.2">
      <c r="A974" s="42"/>
      <c r="B974" s="42"/>
      <c r="C974" s="42"/>
      <c r="D974" s="42"/>
      <c r="E974" s="42"/>
      <c r="F974" s="42"/>
      <c r="G974" s="44"/>
      <c r="H974" s="44"/>
      <c r="I974" s="41"/>
      <c r="J974" s="44"/>
      <c r="K974" s="41"/>
      <c r="L974" s="53"/>
      <c r="M974" s="41"/>
      <c r="N974" s="53"/>
      <c r="O974" s="44"/>
      <c r="P974" s="44"/>
      <c r="Q974" s="44"/>
      <c r="R974" s="44"/>
      <c r="S974" s="44"/>
      <c r="T974" s="44"/>
      <c r="U974" s="44"/>
      <c r="V974" s="44"/>
      <c r="W974" s="44"/>
      <c r="X974" s="44"/>
      <c r="Y974" s="44"/>
      <c r="Z974" s="44"/>
      <c r="AA974" s="44"/>
      <c r="AB974" s="44"/>
      <c r="AC974" s="44"/>
      <c r="AD974" s="44"/>
      <c r="AE974" s="44"/>
      <c r="AF974" s="44"/>
      <c r="AG974" s="44"/>
      <c r="AH974" s="42"/>
      <c r="AI974" s="42"/>
    </row>
    <row r="975" spans="1:35" ht="12.75" customHeight="1" x14ac:dyDescent="0.2">
      <c r="A975" s="42"/>
      <c r="B975" s="42"/>
      <c r="C975" s="42"/>
      <c r="D975" s="42"/>
      <c r="E975" s="42"/>
      <c r="F975" s="42"/>
      <c r="G975" s="44"/>
      <c r="H975" s="44"/>
      <c r="I975" s="41"/>
      <c r="J975" s="44"/>
      <c r="K975" s="41"/>
      <c r="L975" s="53"/>
      <c r="M975" s="41"/>
      <c r="N975" s="53"/>
      <c r="O975" s="44"/>
      <c r="P975" s="44"/>
      <c r="Q975" s="44"/>
      <c r="R975" s="44"/>
      <c r="S975" s="44"/>
      <c r="T975" s="44"/>
      <c r="U975" s="44"/>
      <c r="V975" s="44"/>
      <c r="W975" s="44"/>
      <c r="X975" s="44"/>
      <c r="Y975" s="44"/>
      <c r="Z975" s="44"/>
      <c r="AA975" s="44"/>
      <c r="AB975" s="44"/>
      <c r="AC975" s="44"/>
      <c r="AD975" s="44"/>
      <c r="AE975" s="44"/>
      <c r="AF975" s="44"/>
      <c r="AG975" s="44"/>
      <c r="AH975" s="42"/>
      <c r="AI975" s="42"/>
    </row>
    <row r="976" spans="1:35" ht="12.75" customHeight="1" x14ac:dyDescent="0.2">
      <c r="A976" s="42"/>
      <c r="B976" s="42"/>
      <c r="C976" s="42"/>
      <c r="D976" s="42"/>
      <c r="E976" s="42"/>
      <c r="F976" s="42"/>
      <c r="G976" s="44"/>
      <c r="H976" s="44"/>
      <c r="I976" s="41"/>
      <c r="J976" s="44"/>
      <c r="K976" s="41"/>
      <c r="L976" s="53"/>
      <c r="M976" s="41"/>
      <c r="N976" s="53"/>
      <c r="O976" s="44"/>
      <c r="P976" s="44"/>
      <c r="Q976" s="44"/>
      <c r="R976" s="44"/>
      <c r="S976" s="44"/>
      <c r="T976" s="44"/>
      <c r="U976" s="44"/>
      <c r="V976" s="44"/>
      <c r="W976" s="44"/>
      <c r="X976" s="44"/>
      <c r="Y976" s="44"/>
      <c r="Z976" s="44"/>
      <c r="AA976" s="44"/>
      <c r="AB976" s="44"/>
      <c r="AC976" s="44"/>
      <c r="AD976" s="44"/>
      <c r="AE976" s="44"/>
      <c r="AF976" s="44"/>
      <c r="AG976" s="44"/>
      <c r="AH976" s="42"/>
      <c r="AI976" s="42"/>
    </row>
    <row r="977" spans="1:35" ht="12.75" customHeight="1" x14ac:dyDescent="0.2">
      <c r="A977" s="42"/>
      <c r="B977" s="42"/>
      <c r="C977" s="42"/>
      <c r="D977" s="42"/>
      <c r="E977" s="42"/>
      <c r="F977" s="42"/>
      <c r="G977" s="44"/>
      <c r="H977" s="44"/>
      <c r="I977" s="41"/>
      <c r="J977" s="44"/>
      <c r="K977" s="41"/>
      <c r="L977" s="53"/>
      <c r="M977" s="41"/>
      <c r="N977" s="53"/>
      <c r="O977" s="44"/>
      <c r="P977" s="44"/>
      <c r="Q977" s="44"/>
      <c r="R977" s="44"/>
      <c r="S977" s="44"/>
      <c r="T977" s="44"/>
      <c r="U977" s="44"/>
      <c r="V977" s="44"/>
      <c r="W977" s="44"/>
      <c r="X977" s="44"/>
      <c r="Y977" s="44"/>
      <c r="Z977" s="44"/>
      <c r="AA977" s="44"/>
      <c r="AB977" s="44"/>
      <c r="AC977" s="44"/>
      <c r="AD977" s="44"/>
      <c r="AE977" s="44"/>
      <c r="AF977" s="44"/>
      <c r="AG977" s="44"/>
      <c r="AH977" s="42"/>
      <c r="AI977" s="42"/>
    </row>
    <row r="978" spans="1:35" ht="12.75" customHeight="1" x14ac:dyDescent="0.2">
      <c r="A978" s="42"/>
      <c r="B978" s="42"/>
      <c r="C978" s="42"/>
      <c r="D978" s="42"/>
      <c r="E978" s="42"/>
      <c r="F978" s="42"/>
      <c r="G978" s="44"/>
      <c r="H978" s="44"/>
      <c r="I978" s="41"/>
      <c r="J978" s="44"/>
      <c r="K978" s="41"/>
      <c r="L978" s="53"/>
      <c r="M978" s="41"/>
      <c r="N978" s="53"/>
      <c r="O978" s="44"/>
      <c r="P978" s="44"/>
      <c r="Q978" s="44"/>
      <c r="R978" s="44"/>
      <c r="S978" s="44"/>
      <c r="T978" s="44"/>
      <c r="U978" s="44"/>
      <c r="V978" s="44"/>
      <c r="W978" s="44"/>
      <c r="X978" s="44"/>
      <c r="Y978" s="44"/>
      <c r="Z978" s="44"/>
      <c r="AA978" s="44"/>
      <c r="AB978" s="44"/>
      <c r="AC978" s="44"/>
      <c r="AD978" s="44"/>
      <c r="AE978" s="44"/>
      <c r="AF978" s="44"/>
      <c r="AG978" s="44"/>
      <c r="AH978" s="42"/>
      <c r="AI978" s="42"/>
    </row>
    <row r="979" spans="1:35" ht="12.75" customHeight="1" x14ac:dyDescent="0.2">
      <c r="A979" s="42"/>
      <c r="B979" s="42"/>
      <c r="C979" s="42"/>
      <c r="D979" s="42"/>
      <c r="E979" s="42"/>
      <c r="F979" s="42"/>
      <c r="G979" s="44"/>
      <c r="H979" s="44"/>
      <c r="I979" s="41"/>
      <c r="J979" s="44"/>
      <c r="K979" s="41"/>
      <c r="L979" s="53"/>
      <c r="M979" s="41"/>
      <c r="N979" s="53"/>
      <c r="O979" s="44"/>
      <c r="P979" s="44"/>
      <c r="Q979" s="44"/>
      <c r="R979" s="44"/>
      <c r="S979" s="44"/>
      <c r="T979" s="44"/>
      <c r="U979" s="44"/>
      <c r="V979" s="44"/>
      <c r="W979" s="44"/>
      <c r="X979" s="44"/>
      <c r="Y979" s="44"/>
      <c r="Z979" s="44"/>
      <c r="AA979" s="44"/>
      <c r="AB979" s="44"/>
      <c r="AC979" s="44"/>
      <c r="AD979" s="44"/>
      <c r="AE979" s="44"/>
      <c r="AF979" s="44"/>
      <c r="AG979" s="44"/>
      <c r="AH979" s="42"/>
      <c r="AI979" s="42"/>
    </row>
    <row r="980" spans="1:35" ht="12.75" customHeight="1" x14ac:dyDescent="0.2">
      <c r="A980" s="42"/>
      <c r="B980" s="42"/>
      <c r="C980" s="42"/>
      <c r="D980" s="42"/>
      <c r="E980" s="42"/>
      <c r="F980" s="42"/>
      <c r="G980" s="44"/>
      <c r="H980" s="44"/>
      <c r="I980" s="41"/>
      <c r="J980" s="44"/>
      <c r="K980" s="41"/>
      <c r="L980" s="53"/>
      <c r="M980" s="41"/>
      <c r="N980" s="53"/>
      <c r="O980" s="44"/>
      <c r="P980" s="44"/>
      <c r="Q980" s="44"/>
      <c r="R980" s="44"/>
      <c r="S980" s="44"/>
      <c r="T980" s="44"/>
      <c r="U980" s="44"/>
      <c r="V980" s="44"/>
      <c r="W980" s="44"/>
      <c r="X980" s="44"/>
      <c r="Y980" s="44"/>
      <c r="Z980" s="44"/>
      <c r="AA980" s="44"/>
      <c r="AB980" s="44"/>
      <c r="AC980" s="44"/>
      <c r="AD980" s="44"/>
      <c r="AE980" s="44"/>
      <c r="AF980" s="44"/>
      <c r="AG980" s="44"/>
      <c r="AH980" s="42"/>
      <c r="AI980" s="42"/>
    </row>
    <row r="981" spans="1:35" ht="12.75" customHeight="1" x14ac:dyDescent="0.2">
      <c r="A981" s="42"/>
      <c r="B981" s="42"/>
      <c r="C981" s="42"/>
      <c r="D981" s="42"/>
      <c r="E981" s="42"/>
      <c r="F981" s="42"/>
      <c r="G981" s="44"/>
      <c r="H981" s="44"/>
      <c r="I981" s="41"/>
      <c r="J981" s="44"/>
      <c r="K981" s="41"/>
      <c r="L981" s="53"/>
      <c r="M981" s="41"/>
      <c r="N981" s="53"/>
      <c r="O981" s="44"/>
      <c r="P981" s="44"/>
      <c r="Q981" s="44"/>
      <c r="R981" s="44"/>
      <c r="S981" s="44"/>
      <c r="T981" s="44"/>
      <c r="U981" s="44"/>
      <c r="V981" s="44"/>
      <c r="W981" s="44"/>
      <c r="X981" s="44"/>
      <c r="Y981" s="44"/>
      <c r="Z981" s="44"/>
      <c r="AA981" s="44"/>
      <c r="AB981" s="44"/>
      <c r="AC981" s="44"/>
      <c r="AD981" s="44"/>
      <c r="AE981" s="44"/>
      <c r="AF981" s="44"/>
      <c r="AG981" s="44"/>
      <c r="AH981" s="42"/>
      <c r="AI981" s="42"/>
    </row>
    <row r="982" spans="1:35" ht="12.75" customHeight="1" x14ac:dyDescent="0.2">
      <c r="A982" s="42"/>
      <c r="B982" s="42"/>
      <c r="C982" s="42"/>
      <c r="D982" s="42"/>
      <c r="E982" s="42"/>
      <c r="F982" s="42"/>
      <c r="G982" s="44"/>
      <c r="H982" s="44"/>
      <c r="I982" s="41"/>
      <c r="J982" s="44"/>
      <c r="K982" s="41"/>
      <c r="L982" s="53"/>
      <c r="M982" s="41"/>
      <c r="N982" s="53"/>
      <c r="O982" s="44"/>
      <c r="P982" s="44"/>
      <c r="Q982" s="44"/>
      <c r="R982" s="44"/>
      <c r="S982" s="44"/>
      <c r="T982" s="44"/>
      <c r="U982" s="44"/>
      <c r="V982" s="44"/>
      <c r="W982" s="44"/>
      <c r="X982" s="44"/>
      <c r="Y982" s="44"/>
      <c r="Z982" s="44"/>
      <c r="AA982" s="44"/>
      <c r="AB982" s="44"/>
      <c r="AC982" s="44"/>
      <c r="AD982" s="44"/>
      <c r="AE982" s="44"/>
      <c r="AF982" s="44"/>
      <c r="AG982" s="44"/>
      <c r="AH982" s="42"/>
      <c r="AI982" s="42"/>
    </row>
    <row r="983" spans="1:35" ht="12.75" customHeight="1" x14ac:dyDescent="0.2">
      <c r="A983" s="42"/>
      <c r="B983" s="42"/>
      <c r="C983" s="42"/>
      <c r="D983" s="42"/>
      <c r="E983" s="42"/>
      <c r="F983" s="42"/>
      <c r="G983" s="44"/>
      <c r="H983" s="44"/>
      <c r="I983" s="41"/>
      <c r="J983" s="44"/>
      <c r="K983" s="41"/>
      <c r="L983" s="53"/>
      <c r="M983" s="41"/>
      <c r="N983" s="53"/>
      <c r="O983" s="44"/>
      <c r="P983" s="44"/>
      <c r="Q983" s="44"/>
      <c r="R983" s="44"/>
      <c r="S983" s="44"/>
      <c r="T983" s="44"/>
      <c r="U983" s="44"/>
      <c r="V983" s="44"/>
      <c r="W983" s="44"/>
      <c r="X983" s="44"/>
      <c r="Y983" s="44"/>
      <c r="Z983" s="44"/>
      <c r="AA983" s="44"/>
      <c r="AB983" s="44"/>
      <c r="AC983" s="44"/>
      <c r="AD983" s="44"/>
      <c r="AE983" s="44"/>
      <c r="AF983" s="44"/>
      <c r="AG983" s="44"/>
      <c r="AH983" s="42"/>
      <c r="AI983" s="42"/>
    </row>
    <row r="984" spans="1:35" ht="12.75" customHeight="1" x14ac:dyDescent="0.2">
      <c r="A984" s="42"/>
      <c r="B984" s="42"/>
      <c r="C984" s="42"/>
      <c r="D984" s="42"/>
      <c r="E984" s="42"/>
      <c r="F984" s="42"/>
      <c r="G984" s="44"/>
      <c r="H984" s="44"/>
      <c r="I984" s="41"/>
      <c r="J984" s="44"/>
      <c r="K984" s="41"/>
      <c r="L984" s="53"/>
      <c r="M984" s="41"/>
      <c r="N984" s="53"/>
      <c r="O984" s="44"/>
      <c r="P984" s="44"/>
      <c r="Q984" s="44"/>
      <c r="R984" s="44"/>
      <c r="S984" s="44"/>
      <c r="T984" s="44"/>
      <c r="U984" s="44"/>
      <c r="V984" s="44"/>
      <c r="W984" s="44"/>
      <c r="X984" s="44"/>
      <c r="Y984" s="44"/>
      <c r="Z984" s="44"/>
      <c r="AA984" s="44"/>
      <c r="AB984" s="44"/>
      <c r="AC984" s="44"/>
      <c r="AD984" s="44"/>
      <c r="AE984" s="44"/>
      <c r="AF984" s="44"/>
      <c r="AG984" s="44"/>
      <c r="AH984" s="42"/>
      <c r="AI984" s="42"/>
    </row>
    <row r="985" spans="1:35" ht="12.75" customHeight="1" x14ac:dyDescent="0.2">
      <c r="A985" s="42"/>
      <c r="B985" s="42"/>
      <c r="C985" s="42"/>
      <c r="D985" s="42"/>
      <c r="E985" s="42"/>
      <c r="F985" s="42"/>
      <c r="G985" s="44"/>
      <c r="H985" s="44"/>
      <c r="I985" s="41"/>
      <c r="J985" s="44"/>
      <c r="K985" s="41"/>
      <c r="L985" s="53"/>
      <c r="M985" s="41"/>
      <c r="N985" s="53"/>
      <c r="O985" s="44"/>
      <c r="P985" s="44"/>
      <c r="Q985" s="44"/>
      <c r="R985" s="44"/>
      <c r="S985" s="44"/>
      <c r="T985" s="44"/>
      <c r="U985" s="44"/>
      <c r="V985" s="44"/>
      <c r="W985" s="44"/>
      <c r="X985" s="44"/>
      <c r="Y985" s="44"/>
      <c r="Z985" s="44"/>
      <c r="AA985" s="44"/>
      <c r="AB985" s="44"/>
      <c r="AC985" s="44"/>
      <c r="AD985" s="44"/>
      <c r="AE985" s="44"/>
      <c r="AF985" s="44"/>
      <c r="AG985" s="44"/>
      <c r="AH985" s="42"/>
      <c r="AI985" s="42"/>
    </row>
    <row r="986" spans="1:35" ht="12.75" customHeight="1" x14ac:dyDescent="0.2">
      <c r="A986" s="42"/>
      <c r="B986" s="42"/>
      <c r="C986" s="42"/>
      <c r="D986" s="42"/>
      <c r="E986" s="42"/>
      <c r="F986" s="42"/>
      <c r="G986" s="44"/>
      <c r="H986" s="44"/>
      <c r="I986" s="41"/>
      <c r="J986" s="44"/>
      <c r="K986" s="41"/>
      <c r="L986" s="53"/>
      <c r="M986" s="41"/>
      <c r="N986" s="53"/>
      <c r="O986" s="44"/>
      <c r="P986" s="44"/>
      <c r="Q986" s="44"/>
      <c r="R986" s="44"/>
      <c r="S986" s="44"/>
      <c r="T986" s="44"/>
      <c r="U986" s="44"/>
      <c r="V986" s="44"/>
      <c r="W986" s="44"/>
      <c r="X986" s="44"/>
      <c r="Y986" s="44"/>
      <c r="Z986" s="44"/>
      <c r="AA986" s="44"/>
      <c r="AB986" s="44"/>
      <c r="AC986" s="44"/>
      <c r="AD986" s="44"/>
      <c r="AE986" s="44"/>
      <c r="AF986" s="44"/>
      <c r="AG986" s="44"/>
      <c r="AH986" s="42"/>
      <c r="AI986" s="42"/>
    </row>
    <row r="987" spans="1:35" ht="12.75" customHeight="1" x14ac:dyDescent="0.2">
      <c r="A987" s="42"/>
      <c r="B987" s="42"/>
      <c r="C987" s="42"/>
      <c r="D987" s="42"/>
      <c r="E987" s="42"/>
      <c r="F987" s="42"/>
      <c r="G987" s="44"/>
      <c r="H987" s="44"/>
      <c r="I987" s="41"/>
      <c r="J987" s="44"/>
      <c r="K987" s="41"/>
      <c r="L987" s="53"/>
      <c r="M987" s="41"/>
      <c r="N987" s="53"/>
      <c r="O987" s="44"/>
      <c r="P987" s="44"/>
      <c r="Q987" s="44"/>
      <c r="R987" s="44"/>
      <c r="S987" s="44"/>
      <c r="T987" s="44"/>
      <c r="U987" s="44"/>
      <c r="V987" s="44"/>
      <c r="W987" s="44"/>
      <c r="X987" s="44"/>
      <c r="Y987" s="44"/>
      <c r="Z987" s="44"/>
      <c r="AA987" s="44"/>
      <c r="AB987" s="44"/>
      <c r="AC987" s="44"/>
      <c r="AD987" s="44"/>
      <c r="AE987" s="44"/>
      <c r="AF987" s="44"/>
      <c r="AG987" s="44"/>
      <c r="AH987" s="42"/>
      <c r="AI987" s="42"/>
    </row>
    <row r="988" spans="1:35" ht="12.75" customHeight="1" x14ac:dyDescent="0.2">
      <c r="A988" s="42"/>
      <c r="B988" s="42"/>
      <c r="C988" s="42"/>
      <c r="D988" s="42"/>
      <c r="E988" s="42"/>
      <c r="F988" s="42"/>
      <c r="G988" s="44"/>
      <c r="H988" s="44"/>
      <c r="I988" s="41"/>
      <c r="J988" s="44"/>
      <c r="K988" s="41"/>
      <c r="L988" s="53"/>
      <c r="M988" s="41"/>
      <c r="N988" s="53"/>
      <c r="O988" s="44"/>
      <c r="P988" s="44"/>
      <c r="Q988" s="44"/>
      <c r="R988" s="44"/>
      <c r="S988" s="44"/>
      <c r="T988" s="44"/>
      <c r="U988" s="44"/>
      <c r="V988" s="44"/>
      <c r="W988" s="44"/>
      <c r="X988" s="44"/>
      <c r="Y988" s="44"/>
      <c r="Z988" s="44"/>
      <c r="AA988" s="44"/>
      <c r="AB988" s="44"/>
      <c r="AC988" s="44"/>
      <c r="AD988" s="44"/>
      <c r="AE988" s="44"/>
      <c r="AF988" s="44"/>
      <c r="AG988" s="44"/>
      <c r="AH988" s="42"/>
      <c r="AI988" s="42"/>
    </row>
    <row r="989" spans="1:35" ht="12.75" customHeight="1" x14ac:dyDescent="0.2">
      <c r="A989" s="42"/>
      <c r="B989" s="42"/>
      <c r="C989" s="42"/>
      <c r="D989" s="42"/>
      <c r="E989" s="42"/>
      <c r="F989" s="42"/>
      <c r="G989" s="44"/>
      <c r="H989" s="44"/>
      <c r="I989" s="41"/>
      <c r="J989" s="44"/>
      <c r="K989" s="41"/>
      <c r="L989" s="53"/>
      <c r="M989" s="41"/>
      <c r="N989" s="53"/>
      <c r="O989" s="44"/>
      <c r="P989" s="44"/>
      <c r="Q989" s="44"/>
      <c r="R989" s="44"/>
      <c r="S989" s="44"/>
      <c r="T989" s="44"/>
      <c r="U989" s="44"/>
      <c r="V989" s="44"/>
      <c r="W989" s="44"/>
      <c r="X989" s="44"/>
      <c r="Y989" s="44"/>
      <c r="Z989" s="44"/>
      <c r="AA989" s="44"/>
      <c r="AB989" s="44"/>
      <c r="AC989" s="44"/>
      <c r="AD989" s="44"/>
      <c r="AE989" s="44"/>
      <c r="AF989" s="44"/>
      <c r="AG989" s="44"/>
      <c r="AH989" s="42"/>
      <c r="AI989" s="42"/>
    </row>
    <row r="990" spans="1:35" ht="12.75" customHeight="1" x14ac:dyDescent="0.2">
      <c r="A990" s="42"/>
      <c r="B990" s="42"/>
      <c r="C990" s="42"/>
      <c r="D990" s="42"/>
      <c r="E990" s="42"/>
      <c r="F990" s="42"/>
      <c r="G990" s="44"/>
      <c r="H990" s="44"/>
      <c r="I990" s="41"/>
      <c r="J990" s="44"/>
      <c r="K990" s="41"/>
      <c r="L990" s="53"/>
      <c r="M990" s="41"/>
      <c r="N990" s="53"/>
      <c r="O990" s="44"/>
      <c r="P990" s="44"/>
      <c r="Q990" s="44"/>
      <c r="R990" s="44"/>
      <c r="S990" s="44"/>
      <c r="T990" s="44"/>
      <c r="U990" s="44"/>
      <c r="V990" s="44"/>
      <c r="W990" s="44"/>
      <c r="X990" s="44"/>
      <c r="Y990" s="44"/>
      <c r="Z990" s="44"/>
      <c r="AA990" s="44"/>
      <c r="AB990" s="44"/>
      <c r="AC990" s="44"/>
      <c r="AD990" s="44"/>
      <c r="AE990" s="44"/>
      <c r="AF990" s="44"/>
      <c r="AG990" s="44"/>
      <c r="AH990" s="42"/>
      <c r="AI990" s="42"/>
    </row>
    <row r="991" spans="1:35" ht="12.75" customHeight="1" x14ac:dyDescent="0.2">
      <c r="A991" s="42"/>
      <c r="B991" s="42"/>
      <c r="C991" s="42"/>
      <c r="D991" s="42"/>
      <c r="E991" s="42"/>
      <c r="F991" s="42"/>
      <c r="G991" s="44"/>
      <c r="H991" s="44"/>
      <c r="I991" s="41"/>
      <c r="J991" s="44"/>
      <c r="K991" s="41"/>
      <c r="L991" s="53"/>
      <c r="M991" s="41"/>
      <c r="N991" s="53"/>
      <c r="O991" s="44"/>
      <c r="P991" s="44"/>
      <c r="Q991" s="44"/>
      <c r="R991" s="44"/>
      <c r="S991" s="44"/>
      <c r="T991" s="44"/>
      <c r="U991" s="44"/>
      <c r="V991" s="44"/>
      <c r="W991" s="44"/>
      <c r="X991" s="44"/>
      <c r="Y991" s="44"/>
      <c r="Z991" s="44"/>
      <c r="AA991" s="44"/>
      <c r="AB991" s="44"/>
      <c r="AC991" s="44"/>
      <c r="AD991" s="44"/>
      <c r="AE991" s="44"/>
      <c r="AF991" s="44"/>
      <c r="AG991" s="44"/>
      <c r="AH991" s="42"/>
      <c r="AI991" s="42"/>
    </row>
    <row r="992" spans="1:35" ht="12.75" customHeight="1" x14ac:dyDescent="0.2">
      <c r="A992" s="42"/>
      <c r="B992" s="42"/>
      <c r="C992" s="42"/>
      <c r="D992" s="42"/>
      <c r="E992" s="42"/>
      <c r="F992" s="42"/>
      <c r="G992" s="44"/>
      <c r="H992" s="44"/>
      <c r="I992" s="41"/>
      <c r="J992" s="44"/>
      <c r="K992" s="41"/>
      <c r="L992" s="53"/>
      <c r="M992" s="41"/>
      <c r="N992" s="53"/>
      <c r="O992" s="44"/>
      <c r="P992" s="44"/>
      <c r="Q992" s="44"/>
      <c r="R992" s="44"/>
      <c r="S992" s="44"/>
      <c r="T992" s="44"/>
      <c r="U992" s="44"/>
      <c r="V992" s="44"/>
      <c r="W992" s="44"/>
      <c r="X992" s="44"/>
      <c r="Y992" s="44"/>
      <c r="Z992" s="44"/>
      <c r="AA992" s="44"/>
      <c r="AB992" s="44"/>
      <c r="AC992" s="44"/>
      <c r="AD992" s="44"/>
      <c r="AE992" s="44"/>
      <c r="AF992" s="44"/>
      <c r="AG992" s="44"/>
      <c r="AH992" s="42"/>
      <c r="AI992" s="42"/>
    </row>
    <row r="993" spans="1:35" ht="12.75" customHeight="1" x14ac:dyDescent="0.2">
      <c r="A993" s="42"/>
      <c r="B993" s="42"/>
      <c r="C993" s="42"/>
      <c r="D993" s="42"/>
      <c r="E993" s="42"/>
      <c r="F993" s="42"/>
      <c r="G993" s="44"/>
      <c r="H993" s="44"/>
      <c r="I993" s="41"/>
      <c r="J993" s="44"/>
      <c r="K993" s="41"/>
      <c r="L993" s="53"/>
      <c r="M993" s="41"/>
      <c r="N993" s="53"/>
      <c r="O993" s="44"/>
      <c r="P993" s="44"/>
      <c r="Q993" s="44"/>
      <c r="R993" s="44"/>
      <c r="S993" s="44"/>
      <c r="T993" s="44"/>
      <c r="U993" s="44"/>
      <c r="V993" s="44"/>
      <c r="W993" s="44"/>
      <c r="X993" s="44"/>
      <c r="Y993" s="44"/>
      <c r="Z993" s="44"/>
      <c r="AA993" s="44"/>
      <c r="AB993" s="44"/>
      <c r="AC993" s="44"/>
      <c r="AD993" s="44"/>
      <c r="AE993" s="44"/>
      <c r="AF993" s="44"/>
      <c r="AG993" s="44"/>
      <c r="AH993" s="42"/>
      <c r="AI993" s="42"/>
    </row>
    <row r="994" spans="1:35" ht="12.75" customHeight="1" x14ac:dyDescent="0.2">
      <c r="A994" s="42"/>
      <c r="B994" s="42"/>
      <c r="C994" s="42"/>
      <c r="D994" s="42"/>
      <c r="E994" s="42"/>
      <c r="F994" s="42"/>
      <c r="G994" s="44"/>
      <c r="H994" s="44"/>
      <c r="I994" s="41"/>
      <c r="J994" s="44"/>
      <c r="K994" s="41"/>
      <c r="L994" s="53"/>
      <c r="M994" s="41"/>
      <c r="N994" s="53"/>
      <c r="O994" s="44"/>
      <c r="P994" s="44"/>
      <c r="Q994" s="44"/>
      <c r="R994" s="44"/>
      <c r="S994" s="44"/>
      <c r="T994" s="44"/>
      <c r="U994" s="44"/>
      <c r="V994" s="44"/>
      <c r="W994" s="44"/>
      <c r="X994" s="44"/>
      <c r="Y994" s="44"/>
      <c r="Z994" s="44"/>
      <c r="AA994" s="44"/>
      <c r="AB994" s="44"/>
      <c r="AC994" s="44"/>
      <c r="AD994" s="44"/>
      <c r="AE994" s="44"/>
      <c r="AF994" s="44"/>
      <c r="AG994" s="44"/>
      <c r="AH994" s="42"/>
      <c r="AI994" s="42"/>
    </row>
  </sheetData>
  <mergeCells count="25">
    <mergeCell ref="L3:M3"/>
    <mergeCell ref="L4:M4"/>
    <mergeCell ref="M8:N8"/>
    <mergeCell ref="AA8:AB8"/>
    <mergeCell ref="Q8:R8"/>
    <mergeCell ref="S8:T8"/>
    <mergeCell ref="U8:V8"/>
    <mergeCell ref="W8:X8"/>
    <mergeCell ref="Y8:Z8"/>
    <mergeCell ref="D1:M1"/>
    <mergeCell ref="D2:M2"/>
    <mergeCell ref="C3:K3"/>
    <mergeCell ref="E8:F8"/>
    <mergeCell ref="B7:C7"/>
    <mergeCell ref="C4:F4"/>
    <mergeCell ref="F7:H7"/>
    <mergeCell ref="A6:P6"/>
    <mergeCell ref="O1:P1"/>
    <mergeCell ref="O2:P2"/>
    <mergeCell ref="N3:P3"/>
    <mergeCell ref="N4:P4"/>
    <mergeCell ref="G8:H8"/>
    <mergeCell ref="I8:J8"/>
    <mergeCell ref="O8:P8"/>
    <mergeCell ref="K8:L8"/>
  </mergeCells>
  <printOptions horizontalCentered="1" verticalCentered="1"/>
  <pageMargins left="0.19685039370078741" right="0.19685039370078741" top="0.78740157480314965" bottom="0.78740157480314965" header="0.31496062992125984" footer="0.31496062992125984"/>
  <pageSetup paperSize="8" scale="45" orientation="landscape" horizontalDpi="300" verticalDpi="300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806"/>
  <sheetViews>
    <sheetView view="pageBreakPreview" topLeftCell="A13" zoomScale="120" zoomScaleSheetLayoutView="120" workbookViewId="0">
      <selection activeCell="A2" sqref="A2"/>
    </sheetView>
  </sheetViews>
  <sheetFormatPr defaultColWidth="17.28515625" defaultRowHeight="15" customHeight="1" x14ac:dyDescent="0.2"/>
  <cols>
    <col min="1" max="1" width="6" style="78" bestFit="1" customWidth="1"/>
    <col min="2" max="2" width="10.85546875" style="78" customWidth="1"/>
    <col min="3" max="3" width="10.85546875" style="113" customWidth="1"/>
    <col min="4" max="4" width="59.140625" style="78" bestFit="1" customWidth="1"/>
    <col min="5" max="5" width="10.7109375" style="78" customWidth="1"/>
    <col min="6" max="6" width="10.85546875" style="148" customWidth="1"/>
    <col min="7" max="7" width="17.140625" style="78" hidden="1" customWidth="1"/>
    <col min="8" max="8" width="13" style="78" hidden="1" customWidth="1"/>
    <col min="9" max="9" width="37.85546875" style="345" customWidth="1"/>
    <col min="10" max="11" width="9.140625" style="78" customWidth="1"/>
    <col min="12" max="16384" width="17.28515625" style="78"/>
  </cols>
  <sheetData>
    <row r="1" spans="1:11" ht="108" customHeight="1" thickBot="1" x14ac:dyDescent="0.25">
      <c r="A1" s="549" t="s">
        <v>8605</v>
      </c>
      <c r="B1" s="550"/>
      <c r="C1" s="550"/>
      <c r="D1" s="550"/>
      <c r="E1" s="550"/>
      <c r="F1" s="550"/>
      <c r="G1" s="550"/>
      <c r="H1" s="550"/>
      <c r="I1" s="550"/>
      <c r="J1" s="263"/>
      <c r="K1" s="263"/>
    </row>
    <row r="2" spans="1:11" ht="15" customHeight="1" thickBot="1" x14ac:dyDescent="0.25">
      <c r="A2" s="466" t="s">
        <v>0</v>
      </c>
      <c r="B2" s="551" t="s">
        <v>8599</v>
      </c>
      <c r="C2" s="552"/>
      <c r="D2" s="552"/>
      <c r="E2" s="552"/>
      <c r="F2" s="552"/>
      <c r="G2" s="552"/>
      <c r="H2" s="553"/>
      <c r="I2" s="467"/>
      <c r="J2" s="8"/>
      <c r="K2" s="8"/>
    </row>
    <row r="3" spans="1:11" ht="15" customHeight="1" thickBot="1" x14ac:dyDescent="0.25">
      <c r="A3" s="468" t="s">
        <v>1</v>
      </c>
      <c r="B3" s="554" t="s">
        <v>7912</v>
      </c>
      <c r="C3" s="552"/>
      <c r="D3" s="552"/>
      <c r="E3" s="552"/>
      <c r="F3" s="552"/>
      <c r="G3" s="552"/>
      <c r="H3" s="553"/>
      <c r="I3" s="467"/>
      <c r="J3" s="8"/>
      <c r="K3" s="8"/>
    </row>
    <row r="4" spans="1:11" ht="15" customHeight="1" thickBot="1" x14ac:dyDescent="0.25">
      <c r="A4" s="469" t="s">
        <v>2</v>
      </c>
      <c r="B4" s="555">
        <v>43440</v>
      </c>
      <c r="C4" s="556"/>
      <c r="D4" s="556"/>
      <c r="E4" s="556"/>
      <c r="F4" s="556"/>
      <c r="G4" s="556"/>
      <c r="H4" s="557"/>
      <c r="I4" s="467"/>
      <c r="J4" s="8"/>
      <c r="K4" s="8"/>
    </row>
    <row r="5" spans="1:11" ht="18.75" customHeight="1" x14ac:dyDescent="0.2">
      <c r="A5" s="264"/>
      <c r="B5" s="260" t="s">
        <v>8527</v>
      </c>
      <c r="C5" s="269"/>
      <c r="D5" s="470"/>
      <c r="E5" s="545" t="s">
        <v>8086</v>
      </c>
      <c r="F5" s="545"/>
      <c r="G5" s="270"/>
      <c r="H5" s="558" t="s">
        <v>7219</v>
      </c>
      <c r="J5" s="263"/>
      <c r="K5" s="263"/>
    </row>
    <row r="6" spans="1:11" ht="21" customHeight="1" thickBot="1" x14ac:dyDescent="0.25">
      <c r="A6" s="268"/>
      <c r="B6" s="260" t="s">
        <v>7</v>
      </c>
      <c r="C6" s="269"/>
      <c r="D6" s="40" t="s">
        <v>8528</v>
      </c>
      <c r="E6" s="522" t="s">
        <v>8087</v>
      </c>
      <c r="F6" s="522"/>
      <c r="G6" s="270"/>
      <c r="H6" s="521"/>
      <c r="J6" s="263"/>
      <c r="K6" s="263"/>
    </row>
    <row r="7" spans="1:11" ht="27" customHeight="1" x14ac:dyDescent="0.2">
      <c r="A7" s="271" t="s">
        <v>8</v>
      </c>
      <c r="B7" s="272" t="s">
        <v>10</v>
      </c>
      <c r="C7" s="272" t="s">
        <v>11</v>
      </c>
      <c r="D7" s="273" t="s">
        <v>12</v>
      </c>
      <c r="E7" s="274" t="s">
        <v>13</v>
      </c>
      <c r="F7" s="275" t="s">
        <v>14</v>
      </c>
      <c r="G7" s="276" t="s">
        <v>15</v>
      </c>
      <c r="H7" s="277" t="s">
        <v>29</v>
      </c>
      <c r="I7" s="346" t="s">
        <v>8100</v>
      </c>
      <c r="J7" s="278"/>
      <c r="K7" s="278"/>
    </row>
    <row r="8" spans="1:11" ht="27" customHeight="1" x14ac:dyDescent="0.2">
      <c r="A8" s="405" t="s">
        <v>7914</v>
      </c>
      <c r="B8" s="279"/>
      <c r="C8" s="280"/>
      <c r="D8" s="406" t="s">
        <v>7076</v>
      </c>
      <c r="E8" s="281"/>
      <c r="F8" s="282"/>
      <c r="G8" s="282"/>
      <c r="H8" s="282">
        <f>SUBTOTAL(9,H9:H10)</f>
        <v>9972</v>
      </c>
      <c r="I8" s="282"/>
      <c r="J8" s="278"/>
      <c r="K8" s="278"/>
    </row>
    <row r="9" spans="1:11" ht="27" customHeight="1" x14ac:dyDescent="0.2">
      <c r="A9" s="283" t="s">
        <v>90</v>
      </c>
      <c r="B9" s="284" t="s">
        <v>92</v>
      </c>
      <c r="C9" s="418" t="s">
        <v>2858</v>
      </c>
      <c r="D9" s="407" t="str">
        <f>IF($B9="","",VLOOKUP($C9,'CPOS 176'!$A$17:$AC$10838,3,0))</f>
        <v>Placa de identificação para obra</v>
      </c>
      <c r="E9" s="408" t="str">
        <f>IF($B9="","",VLOOKUP($C9,'CPOS 176'!$A$1:$AC$10838,4,0))</f>
        <v>m²</v>
      </c>
      <c r="F9" s="285">
        <v>6</v>
      </c>
      <c r="G9" s="409">
        <f>IF($B9="","",VLOOKUP($C9,'CPOS 176'!$A$17:$AC$10840,7,0))</f>
        <v>392.72</v>
      </c>
      <c r="H9" s="410">
        <f>ROUND(F9*G9,2)</f>
        <v>2356.3200000000002</v>
      </c>
      <c r="I9" s="349" t="s">
        <v>8092</v>
      </c>
      <c r="J9" s="278"/>
      <c r="K9" s="278"/>
    </row>
    <row r="10" spans="1:11" ht="27" customHeight="1" x14ac:dyDescent="0.2">
      <c r="A10" s="283" t="s">
        <v>127</v>
      </c>
      <c r="B10" s="284" t="s">
        <v>92</v>
      </c>
      <c r="C10" s="418" t="s">
        <v>2830</v>
      </c>
      <c r="D10" s="407" t="str">
        <f>IF($B10="","",VLOOKUP($C10,'CPOS 176'!$A$17:$AC$10838,3,0))</f>
        <v>Locação de container tipo escritório com 1 vaso sanitário, 1 lavatório e 1 ponto para chuveiro - área mínima de 13,80 m²</v>
      </c>
      <c r="E10" s="408" t="str">
        <f>IF($B10="","",VLOOKUP($C10,'CPOS 176'!$A$1:$AC$10838,4,0))</f>
        <v>unxmês</v>
      </c>
      <c r="F10" s="285">
        <v>12</v>
      </c>
      <c r="G10" s="409">
        <f>IF($B10="","",VLOOKUP($C10,'CPOS 176'!$A$17:$AC$10840,7,0))</f>
        <v>634.64</v>
      </c>
      <c r="H10" s="410">
        <f>ROUND(F10*G10,2)</f>
        <v>7615.68</v>
      </c>
      <c r="I10" s="349" t="s">
        <v>8093</v>
      </c>
      <c r="J10" s="278"/>
      <c r="K10" s="278"/>
    </row>
    <row r="11" spans="1:11" ht="27" customHeight="1" x14ac:dyDescent="0.2">
      <c r="A11" s="83" t="s">
        <v>7915</v>
      </c>
      <c r="B11" s="84"/>
      <c r="C11" s="286"/>
      <c r="D11" s="85" t="s">
        <v>7913</v>
      </c>
      <c r="E11" s="86"/>
      <c r="F11" s="282"/>
      <c r="G11" s="282"/>
      <c r="H11" s="282">
        <f>SUBTOTAL(9,H12:H14)</f>
        <v>34415.97</v>
      </c>
      <c r="I11" s="282"/>
      <c r="J11" s="278"/>
      <c r="K11" s="278"/>
    </row>
    <row r="12" spans="1:11" ht="27" customHeight="1" x14ac:dyDescent="0.2">
      <c r="A12" s="137" t="s">
        <v>7916</v>
      </c>
      <c r="B12" s="284" t="s">
        <v>92</v>
      </c>
      <c r="C12" s="419" t="s">
        <v>2888</v>
      </c>
      <c r="D12" s="407" t="str">
        <f>IF($B12="","",VLOOKUP($C12,'CPOS 176'!$A$17:$AC$10838,3,0))</f>
        <v>Demolição manual de alvenaria de elevação ou elemento vazado, incluindo revestimento</v>
      </c>
      <c r="E12" s="408" t="str">
        <f>IF($B12="","",VLOOKUP($C12,'CPOS 176'!$A$1:$AC$10838,4,0))</f>
        <v>m³</v>
      </c>
      <c r="F12" s="144">
        <v>8</v>
      </c>
      <c r="G12" s="409">
        <f>IF($B12="","",VLOOKUP($C12,'CPOS 176'!$A$17:$AC$10840,7,0))</f>
        <v>54</v>
      </c>
      <c r="H12" s="410">
        <f t="shared" ref="H12:H14" si="0">ROUND(F12*G12,2)</f>
        <v>432</v>
      </c>
      <c r="I12" s="349" t="s">
        <v>8101</v>
      </c>
      <c r="J12" s="278"/>
      <c r="K12" s="278"/>
    </row>
    <row r="13" spans="1:11" ht="38.25" x14ac:dyDescent="0.2">
      <c r="A13" s="137" t="s">
        <v>8050</v>
      </c>
      <c r="B13" s="284" t="s">
        <v>92</v>
      </c>
      <c r="C13" s="419" t="s">
        <v>2864</v>
      </c>
      <c r="D13" s="407" t="str">
        <f>IF($B13="","",VLOOKUP($C13,'CPOS 176'!$A$17:$AC$10838,3,0))</f>
        <v>Limpeza mecanizada do terreno, inclusive troncos com diâmetro acima de 15 cm até 50 cm, com caminhão à disposição dentro da obra, até o raio de 1 km</v>
      </c>
      <c r="E13" s="408" t="str">
        <f>IF($B13="","",VLOOKUP($C13,'CPOS 176'!$A$1:$AC$10838,4,0))</f>
        <v>m²</v>
      </c>
      <c r="F13" s="144">
        <v>13000</v>
      </c>
      <c r="G13" s="409">
        <f>IF($B13="","",VLOOKUP($C13,'CPOS 176'!$A$17:$AC$10840,7,0))</f>
        <v>2.41</v>
      </c>
      <c r="H13" s="410">
        <f t="shared" si="0"/>
        <v>31330</v>
      </c>
      <c r="I13" s="349" t="s">
        <v>8102</v>
      </c>
      <c r="J13" s="278"/>
      <c r="K13" s="278"/>
    </row>
    <row r="14" spans="1:11" ht="20.25" customHeight="1" x14ac:dyDescent="0.2">
      <c r="A14" s="137" t="s">
        <v>7953</v>
      </c>
      <c r="B14" s="284" t="s">
        <v>8088</v>
      </c>
      <c r="C14" s="419" t="s">
        <v>8089</v>
      </c>
      <c r="D14" s="420" t="s">
        <v>8090</v>
      </c>
      <c r="E14" s="408" t="s">
        <v>8091</v>
      </c>
      <c r="F14" s="144">
        <f>230*1.1*1</f>
        <v>253.00000000000003</v>
      </c>
      <c r="G14" s="409">
        <v>10.49</v>
      </c>
      <c r="H14" s="410">
        <f t="shared" si="0"/>
        <v>2653.97</v>
      </c>
      <c r="I14" s="411" t="s">
        <v>8591</v>
      </c>
      <c r="J14" s="278"/>
      <c r="K14" s="278"/>
    </row>
    <row r="15" spans="1:11" ht="27" customHeight="1" x14ac:dyDescent="0.2">
      <c r="A15" s="83" t="s">
        <v>7917</v>
      </c>
      <c r="B15" s="286"/>
      <c r="C15" s="286"/>
      <c r="D15" s="287" t="s">
        <v>7937</v>
      </c>
      <c r="E15" s="288" t="str">
        <f>IF($B15="","",VLOOKUP($C15,#REF!,4,0))</f>
        <v/>
      </c>
      <c r="F15" s="282"/>
      <c r="G15" s="282" t="str">
        <f>IF($B15="","",VLOOKUP($C15,#REF!,7,0))</f>
        <v/>
      </c>
      <c r="H15" s="282">
        <f>SUBTOTAL(9,H16:H25)</f>
        <v>8953.48</v>
      </c>
      <c r="I15" s="282"/>
      <c r="J15" s="278"/>
      <c r="K15" s="278"/>
    </row>
    <row r="16" spans="1:11" ht="27" customHeight="1" x14ac:dyDescent="0.2">
      <c r="A16" s="298" t="s">
        <v>7925</v>
      </c>
      <c r="B16" s="284" t="s">
        <v>92</v>
      </c>
      <c r="C16" s="419" t="s">
        <v>2678</v>
      </c>
      <c r="D16" s="407" t="str">
        <f>IF($B16="","",VLOOKUP($C16,'CPOS 176'!$A$17:$AC$10838,3,0))</f>
        <v>Taxa de mobilização e desmobilização de equipamentos para execução de sondagem</v>
      </c>
      <c r="E16" s="408" t="str">
        <f>IF($B16="","",VLOOKUP($C16,'CPOS 176'!$A$1:$AC$10838,4,0))</f>
        <v>tx</v>
      </c>
      <c r="F16" s="144">
        <v>1</v>
      </c>
      <c r="G16" s="409">
        <f>IF($B16="","",VLOOKUP($C16,'CPOS 176'!$A$17:$AC$10840,7,0))</f>
        <v>971.46</v>
      </c>
      <c r="H16" s="410">
        <f t="shared" ref="H16:H25" si="1">ROUND(F16*G16,2)</f>
        <v>971.46</v>
      </c>
      <c r="I16" s="505"/>
      <c r="J16" s="278"/>
      <c r="K16" s="278"/>
    </row>
    <row r="17" spans="1:11" ht="27" customHeight="1" x14ac:dyDescent="0.2">
      <c r="A17" s="298" t="s">
        <v>7926</v>
      </c>
      <c r="B17" s="284" t="s">
        <v>92</v>
      </c>
      <c r="C17" s="419" t="s">
        <v>2683</v>
      </c>
      <c r="D17" s="407" t="str">
        <f>IF($B17="","",VLOOKUP($C17,'CPOS 176'!$A$17:$AC$10838,3,0))</f>
        <v>Sondagem do terreno à percussão (mínimo de 30 m)</v>
      </c>
      <c r="E17" s="408" t="str">
        <f>IF($B17="","",VLOOKUP($C17,'CPOS 176'!$A$1:$AC$10838,4,0))</f>
        <v>m</v>
      </c>
      <c r="F17" s="144">
        <v>40</v>
      </c>
      <c r="G17" s="409">
        <f>IF($B17="","",VLOOKUP($C17,'CPOS 176'!$A$17:$AC$10840,7,0))</f>
        <v>102.01</v>
      </c>
      <c r="H17" s="410">
        <f t="shared" si="1"/>
        <v>4080.4</v>
      </c>
      <c r="I17" s="505"/>
      <c r="J17" s="278"/>
      <c r="K17" s="278"/>
    </row>
    <row r="18" spans="1:11" ht="27" customHeight="1" x14ac:dyDescent="0.2">
      <c r="A18" s="298" t="s">
        <v>7927</v>
      </c>
      <c r="B18" s="284" t="s">
        <v>92</v>
      </c>
      <c r="C18" s="419" t="s">
        <v>2682</v>
      </c>
      <c r="D18" s="407" t="str">
        <f>IF($B18="","",VLOOKUP($C18,'CPOS 176'!$A$17:$AC$10838,3,0))</f>
        <v>Sondagem do terreno a trado</v>
      </c>
      <c r="E18" s="408" t="str">
        <f>IF($B18="","",VLOOKUP($C18,'CPOS 176'!$A$1:$AC$10838,4,0))</f>
        <v>m</v>
      </c>
      <c r="F18" s="144">
        <v>6</v>
      </c>
      <c r="G18" s="409">
        <f>IF($B18="","",VLOOKUP($C18,'CPOS 176'!$A$17:$AC$10840,7,0))</f>
        <v>85.79</v>
      </c>
      <c r="H18" s="410">
        <f t="shared" si="1"/>
        <v>514.74</v>
      </c>
      <c r="I18" s="505"/>
      <c r="J18" s="278"/>
      <c r="K18" s="278"/>
    </row>
    <row r="19" spans="1:11" ht="31.5" customHeight="1" x14ac:dyDescent="0.2">
      <c r="A19" s="298" t="s">
        <v>7928</v>
      </c>
      <c r="B19" s="284" t="s">
        <v>8533</v>
      </c>
      <c r="C19" s="419" t="s">
        <v>8078</v>
      </c>
      <c r="D19" s="407" t="s">
        <v>8082</v>
      </c>
      <c r="E19" s="408" t="s">
        <v>7936</v>
      </c>
      <c r="F19" s="300">
        <f>$F$18</f>
        <v>6</v>
      </c>
      <c r="G19" s="421">
        <v>157.72999999999999</v>
      </c>
      <c r="H19" s="410">
        <f t="shared" si="1"/>
        <v>946.38</v>
      </c>
      <c r="I19" s="350" t="s">
        <v>8103</v>
      </c>
      <c r="J19" s="278"/>
      <c r="K19" s="278"/>
    </row>
    <row r="20" spans="1:11" ht="27" customHeight="1" x14ac:dyDescent="0.2">
      <c r="A20" s="298" t="s">
        <v>7929</v>
      </c>
      <c r="B20" s="284" t="s">
        <v>8533</v>
      </c>
      <c r="C20" s="419" t="s">
        <v>8081</v>
      </c>
      <c r="D20" s="420" t="s">
        <v>8083</v>
      </c>
      <c r="E20" s="408" t="s">
        <v>7936</v>
      </c>
      <c r="F20" s="300">
        <f t="shared" ref="F20:F25" si="2">$F$18</f>
        <v>6</v>
      </c>
      <c r="G20" s="421">
        <v>66.41</v>
      </c>
      <c r="H20" s="410">
        <f t="shared" si="1"/>
        <v>398.46</v>
      </c>
      <c r="I20" s="350" t="s">
        <v>8104</v>
      </c>
      <c r="J20" s="278"/>
      <c r="K20" s="278"/>
    </row>
    <row r="21" spans="1:11" ht="27" customHeight="1" x14ac:dyDescent="0.2">
      <c r="A21" s="298" t="s">
        <v>7930</v>
      </c>
      <c r="B21" s="284" t="s">
        <v>8533</v>
      </c>
      <c r="C21" s="419" t="s">
        <v>8079</v>
      </c>
      <c r="D21" s="420" t="s">
        <v>8084</v>
      </c>
      <c r="E21" s="408" t="s">
        <v>7936</v>
      </c>
      <c r="F21" s="300">
        <f t="shared" si="2"/>
        <v>6</v>
      </c>
      <c r="G21" s="422">
        <v>83.02</v>
      </c>
      <c r="H21" s="410">
        <f t="shared" si="1"/>
        <v>498.12</v>
      </c>
      <c r="I21" s="350" t="s">
        <v>8103</v>
      </c>
      <c r="J21" s="278"/>
      <c r="K21" s="278"/>
    </row>
    <row r="22" spans="1:11" ht="27" customHeight="1" x14ac:dyDescent="0.2">
      <c r="A22" s="298" t="s">
        <v>7931</v>
      </c>
      <c r="B22" s="284" t="s">
        <v>8533</v>
      </c>
      <c r="C22" s="419" t="s">
        <v>8080</v>
      </c>
      <c r="D22" s="420" t="s">
        <v>8085</v>
      </c>
      <c r="E22" s="408" t="s">
        <v>7936</v>
      </c>
      <c r="F22" s="300">
        <f t="shared" si="2"/>
        <v>6</v>
      </c>
      <c r="G22" s="422">
        <v>74.709999999999994</v>
      </c>
      <c r="H22" s="410">
        <f t="shared" si="1"/>
        <v>448.26</v>
      </c>
      <c r="I22" s="350" t="s">
        <v>8103</v>
      </c>
      <c r="J22" s="278"/>
      <c r="K22" s="278"/>
    </row>
    <row r="23" spans="1:11" ht="27" customHeight="1" x14ac:dyDescent="0.2">
      <c r="A23" s="298" t="s">
        <v>8066</v>
      </c>
      <c r="B23" s="284" t="s">
        <v>8533</v>
      </c>
      <c r="C23" s="419" t="s">
        <v>7919</v>
      </c>
      <c r="D23" s="420" t="s">
        <v>7920</v>
      </c>
      <c r="E23" s="408" t="s">
        <v>7918</v>
      </c>
      <c r="F23" s="300">
        <f t="shared" si="2"/>
        <v>6</v>
      </c>
      <c r="G23" s="421">
        <v>74.709999999999994</v>
      </c>
      <c r="H23" s="410">
        <f t="shared" si="1"/>
        <v>448.26</v>
      </c>
      <c r="I23" s="350" t="s">
        <v>8104</v>
      </c>
      <c r="J23" s="278"/>
      <c r="K23" s="278"/>
    </row>
    <row r="24" spans="1:11" ht="27" customHeight="1" x14ac:dyDescent="0.2">
      <c r="A24" s="298" t="s">
        <v>8067</v>
      </c>
      <c r="B24" s="284" t="s">
        <v>8533</v>
      </c>
      <c r="C24" s="419" t="s">
        <v>7921</v>
      </c>
      <c r="D24" s="420" t="s">
        <v>7922</v>
      </c>
      <c r="E24" s="408" t="s">
        <v>7918</v>
      </c>
      <c r="F24" s="300">
        <f t="shared" si="2"/>
        <v>6</v>
      </c>
      <c r="G24" s="421">
        <v>49.8</v>
      </c>
      <c r="H24" s="410">
        <f t="shared" si="1"/>
        <v>298.8</v>
      </c>
      <c r="I24" s="350" t="s">
        <v>8104</v>
      </c>
      <c r="J24" s="278"/>
      <c r="K24" s="278"/>
    </row>
    <row r="25" spans="1:11" ht="27" customHeight="1" x14ac:dyDescent="0.2">
      <c r="A25" s="298" t="s">
        <v>8068</v>
      </c>
      <c r="B25" s="284" t="s">
        <v>8533</v>
      </c>
      <c r="C25" s="419" t="s">
        <v>7923</v>
      </c>
      <c r="D25" s="420" t="s">
        <v>7924</v>
      </c>
      <c r="E25" s="408" t="s">
        <v>7918</v>
      </c>
      <c r="F25" s="300">
        <f t="shared" si="2"/>
        <v>6</v>
      </c>
      <c r="G25" s="421">
        <v>58.1</v>
      </c>
      <c r="H25" s="410">
        <f t="shared" si="1"/>
        <v>348.6</v>
      </c>
      <c r="I25" s="349" t="s">
        <v>8105</v>
      </c>
      <c r="J25" s="278"/>
      <c r="K25" s="278"/>
    </row>
    <row r="26" spans="1:11" ht="27" customHeight="1" x14ac:dyDescent="0.2">
      <c r="A26" s="289" t="s">
        <v>7932</v>
      </c>
      <c r="B26" s="290"/>
      <c r="C26" s="291"/>
      <c r="D26" s="292" t="s">
        <v>7947</v>
      </c>
      <c r="E26" s="293"/>
      <c r="F26" s="282"/>
      <c r="G26" s="282"/>
      <c r="H26" s="282">
        <f>SUBTOTAL(9,H27:H57)</f>
        <v>227380.24999999997</v>
      </c>
      <c r="I26" s="282"/>
      <c r="J26" s="278"/>
      <c r="K26" s="278"/>
    </row>
    <row r="27" spans="1:11" s="414" customFormat="1" ht="27" customHeight="1" x14ac:dyDescent="0.2">
      <c r="A27" s="436" t="s">
        <v>7933</v>
      </c>
      <c r="B27" s="455"/>
      <c r="C27" s="456"/>
      <c r="D27" s="457" t="s">
        <v>7934</v>
      </c>
      <c r="E27" s="458"/>
      <c r="F27" s="449"/>
      <c r="G27" s="459"/>
      <c r="H27" s="460"/>
      <c r="I27" s="465"/>
      <c r="J27" s="413"/>
      <c r="K27" s="413"/>
    </row>
    <row r="28" spans="1:11" ht="27" customHeight="1" x14ac:dyDescent="0.2">
      <c r="A28" s="298" t="s">
        <v>7938</v>
      </c>
      <c r="B28" s="284" t="s">
        <v>92</v>
      </c>
      <c r="C28" s="299" t="s">
        <v>2871</v>
      </c>
      <c r="D28" s="407" t="str">
        <f>IF($B28="","",VLOOKUP($C28,'CPOS 176'!$A$17:$AC$10838,3,0))</f>
        <v>Locação de vias, calçadas, tanques e lagoas</v>
      </c>
      <c r="E28" s="408" t="str">
        <f>IF($B28="","",VLOOKUP($C28,'CPOS 176'!$A$1:$AC$10838,4,0))</f>
        <v>m²</v>
      </c>
      <c r="F28" s="300">
        <v>3115.4</v>
      </c>
      <c r="G28" s="409">
        <f>IF($B28="","",VLOOKUP($C28,'CPOS 176'!$A$17:$AC$10840,7,0))</f>
        <v>1.08</v>
      </c>
      <c r="H28" s="410">
        <f t="shared" ref="H28:H31" si="3">ROUND(F28*G28,2)</f>
        <v>3364.63</v>
      </c>
      <c r="I28" s="349" t="s">
        <v>8573</v>
      </c>
      <c r="J28" s="278"/>
      <c r="K28" s="278"/>
    </row>
    <row r="29" spans="1:11" ht="27" customHeight="1" x14ac:dyDescent="0.2">
      <c r="A29" s="298" t="s">
        <v>7939</v>
      </c>
      <c r="B29" s="284" t="s">
        <v>92</v>
      </c>
      <c r="C29" s="299" t="s">
        <v>3185</v>
      </c>
      <c r="D29" s="407" t="str">
        <f>IF($B29="","",VLOOKUP($C29,'CPOS 176'!$A$17:$AC$10838,3,0))</f>
        <v>Escavação e carga mecanizada em solo vegetal superficial</v>
      </c>
      <c r="E29" s="408" t="str">
        <f>IF($B29="","",VLOOKUP($C29,'CPOS 176'!$A$1:$AC$10838,4,0))</f>
        <v>m³</v>
      </c>
      <c r="F29" s="300">
        <f>F28*0.1</f>
        <v>311.54000000000002</v>
      </c>
      <c r="G29" s="409">
        <f>IF($B29="","",VLOOKUP($C29,'CPOS 176'!$A$17:$AC$10840,7,0))</f>
        <v>21.31</v>
      </c>
      <c r="H29" s="410">
        <f t="shared" si="3"/>
        <v>6638.92</v>
      </c>
      <c r="I29" s="349" t="s">
        <v>8574</v>
      </c>
      <c r="J29" s="278"/>
      <c r="K29" s="278"/>
    </row>
    <row r="30" spans="1:11" ht="27" customHeight="1" x14ac:dyDescent="0.2">
      <c r="A30" s="298" t="s">
        <v>8580</v>
      </c>
      <c r="B30" s="284" t="s">
        <v>92</v>
      </c>
      <c r="C30" s="299" t="s">
        <v>3175</v>
      </c>
      <c r="D30" s="407" t="str">
        <f>IF($B30="","",VLOOKUP($C30,'CPOS 176'!$A$17:$AC$10838,3,0))</f>
        <v>Escavação e carga mecanizada em solo de 1ª categoria, em campo aberto</v>
      </c>
      <c r="E30" s="408" t="str">
        <f>IF($B30="","",VLOOKUP($C30,'CPOS 176'!$A$1:$AC$10838,4,0))</f>
        <v>m³</v>
      </c>
      <c r="F30" s="300">
        <v>4363.2</v>
      </c>
      <c r="G30" s="409">
        <f>IF($B30="","",VLOOKUP($C30,'CPOS 176'!$A$17:$AC$10840,7,0))</f>
        <v>8.7899999999999991</v>
      </c>
      <c r="H30" s="410">
        <f t="shared" si="3"/>
        <v>38352.53</v>
      </c>
      <c r="I30" s="349" t="s">
        <v>8575</v>
      </c>
      <c r="J30" s="278"/>
      <c r="K30" s="278"/>
    </row>
    <row r="31" spans="1:11" ht="27" customHeight="1" x14ac:dyDescent="0.2">
      <c r="A31" s="298" t="s">
        <v>8581</v>
      </c>
      <c r="B31" s="284" t="s">
        <v>92</v>
      </c>
      <c r="C31" s="299" t="s">
        <v>3141</v>
      </c>
      <c r="D31" s="407" t="str">
        <f>IF($B31="","",VLOOKUP($C31,'CPOS 176'!$A$17:$AC$10838,3,0))</f>
        <v>Transporte de solo de 1ª e 2ª categoria por caminhão até o 2° km</v>
      </c>
      <c r="E31" s="408" t="str">
        <f>IF($B31="","",VLOOKUP($C31,'CPOS 176'!$A$1:$AC$10838,4,0))</f>
        <v>m³</v>
      </c>
      <c r="F31" s="300">
        <f>F30*1.3</f>
        <v>5672.16</v>
      </c>
      <c r="G31" s="409">
        <f>IF($B31="","",VLOOKUP($C31,'CPOS 176'!$A$17:$AC$10840,7,0))</f>
        <v>4.68</v>
      </c>
      <c r="H31" s="410">
        <f t="shared" si="3"/>
        <v>26545.71</v>
      </c>
      <c r="I31" s="349" t="s">
        <v>8571</v>
      </c>
      <c r="J31" s="278"/>
      <c r="K31" s="278"/>
    </row>
    <row r="32" spans="1:11" s="414" customFormat="1" ht="27" customHeight="1" x14ac:dyDescent="0.2">
      <c r="A32" s="436" t="s">
        <v>7940</v>
      </c>
      <c r="B32" s="461"/>
      <c r="C32" s="456"/>
      <c r="D32" s="439" t="s">
        <v>7935</v>
      </c>
      <c r="E32" s="440" t="str">
        <f>IF($B32="","",VLOOKUP($C32,'CPOS 176'!$A$1:$AC$10838,4,0))</f>
        <v/>
      </c>
      <c r="F32" s="449"/>
      <c r="G32" s="442" t="str">
        <f>IF($B32="","",VLOOKUP($C32,'CPOS 176'!$A$17:$AC$10840,7,0))</f>
        <v/>
      </c>
      <c r="H32" s="460"/>
      <c r="I32" s="465"/>
      <c r="J32" s="413"/>
      <c r="K32" s="413"/>
    </row>
    <row r="33" spans="1:11" ht="33.75" x14ac:dyDescent="0.2">
      <c r="A33" s="298" t="s">
        <v>7941</v>
      </c>
      <c r="B33" s="284" t="s">
        <v>92</v>
      </c>
      <c r="C33" s="419" t="s">
        <v>2876</v>
      </c>
      <c r="D33" s="407" t="str">
        <f>IF($B33="","",VLOOKUP($C33,'CPOS 176'!$A$17:$AC$10838,3,0))</f>
        <v>Demolição manual de concreto armado</v>
      </c>
      <c r="E33" s="408" t="str">
        <f>IF($B33="","",VLOOKUP($C33,'CPOS 176'!$A$1:$AC$10838,4,0))</f>
        <v>m³</v>
      </c>
      <c r="F33" s="300">
        <f>3.8*1.05*0.4+0.4^3+0.25*0.25*0.4</f>
        <v>1.6850000000000001</v>
      </c>
      <c r="G33" s="409">
        <f>IF($B33="","",VLOOKUP($C33,'CPOS 176'!$A$17:$AC$10840,7,0))</f>
        <v>270</v>
      </c>
      <c r="H33" s="410">
        <f t="shared" ref="H33:H45" si="4">ROUND(F33*G33,2)</f>
        <v>454.95</v>
      </c>
      <c r="I33" s="349" t="s">
        <v>8555</v>
      </c>
      <c r="J33" s="278"/>
      <c r="K33" s="278"/>
    </row>
    <row r="34" spans="1:11" ht="27" customHeight="1" x14ac:dyDescent="0.2">
      <c r="A34" s="298" t="s">
        <v>7942</v>
      </c>
      <c r="B34" s="284" t="s">
        <v>92</v>
      </c>
      <c r="C34" s="299" t="s">
        <v>3179</v>
      </c>
      <c r="D34" s="407" t="str">
        <f>IF($B34="","",VLOOKUP($C34,'CPOS 176'!$A$17:$AC$10838,3,0))</f>
        <v>Escavação mecanizada de valas ou cavas com profundidade de até 2 m</v>
      </c>
      <c r="E34" s="408" t="str">
        <f>IF($B34="","",VLOOKUP($C34,'CPOS 176'!$A$1:$AC$10838,4,0))</f>
        <v>m³</v>
      </c>
      <c r="F34" s="300">
        <f>(2.5*1+(1.32+0.5)/2)*47.46</f>
        <v>161.83860000000001</v>
      </c>
      <c r="G34" s="409">
        <f>IF($B34="","",VLOOKUP($C34,'CPOS 176'!$A$17:$AC$10840,7,0))</f>
        <v>6.56</v>
      </c>
      <c r="H34" s="410">
        <f t="shared" si="4"/>
        <v>1061.6600000000001</v>
      </c>
      <c r="I34" s="349" t="s">
        <v>8554</v>
      </c>
      <c r="J34" s="278"/>
      <c r="K34" s="278"/>
    </row>
    <row r="35" spans="1:11" ht="45" x14ac:dyDescent="0.2">
      <c r="A35" s="298" t="s">
        <v>7943</v>
      </c>
      <c r="B35" s="284" t="s">
        <v>92</v>
      </c>
      <c r="C35" s="299" t="s">
        <v>3174</v>
      </c>
      <c r="D35" s="407" t="str">
        <f>IF($B35="","",VLOOKUP($C35,'CPOS 176'!$A$17:$AC$10838,3,0))</f>
        <v>Escavação e carga mecanizada para exploração de solo em jazida</v>
      </c>
      <c r="E35" s="408" t="str">
        <f>IF($B35="","",VLOOKUP($C35,'CPOS 176'!$A$1:$AC$10838,4,0))</f>
        <v>m³</v>
      </c>
      <c r="F35" s="300">
        <f>(6*3/2+3.2*3+9*3/2+2.5*1)*47.46*1.3</f>
        <v>2134.7508000000003</v>
      </c>
      <c r="G35" s="409">
        <f>IF($B35="","",VLOOKUP($C35,'CPOS 176'!$A$17:$AC$10840,7,0))</f>
        <v>8.5500000000000007</v>
      </c>
      <c r="H35" s="410">
        <f t="shared" si="4"/>
        <v>18252.12</v>
      </c>
      <c r="I35" s="349" t="s">
        <v>8557</v>
      </c>
      <c r="J35" s="278"/>
      <c r="K35" s="278"/>
    </row>
    <row r="36" spans="1:11" ht="27" customHeight="1" x14ac:dyDescent="0.2">
      <c r="A36" s="298" t="s">
        <v>7949</v>
      </c>
      <c r="B36" s="284" t="s">
        <v>92</v>
      </c>
      <c r="C36" s="299" t="s">
        <v>3141</v>
      </c>
      <c r="D36" s="407" t="str">
        <f>IF($B36="","",VLOOKUP($C36,'CPOS 176'!$A$17:$AC$10838,3,0))</f>
        <v>Transporte de solo de 1ª e 2ª categoria por caminhão até o 2° km</v>
      </c>
      <c r="E36" s="408" t="str">
        <f>IF($B36="","",VLOOKUP($C36,'CPOS 176'!$A$1:$AC$10838,4,0))</f>
        <v>m³</v>
      </c>
      <c r="F36" s="300">
        <f>F35</f>
        <v>2134.7508000000003</v>
      </c>
      <c r="G36" s="409">
        <f>IF($B36="","",VLOOKUP($C36,'CPOS 176'!$A$17:$AC$10840,7,0))</f>
        <v>4.68</v>
      </c>
      <c r="H36" s="410">
        <f t="shared" si="4"/>
        <v>9990.6299999999992</v>
      </c>
      <c r="I36" s="349" t="s">
        <v>8556</v>
      </c>
      <c r="J36" s="278"/>
      <c r="K36" s="278"/>
    </row>
    <row r="37" spans="1:11" ht="45" x14ac:dyDescent="0.2">
      <c r="A37" s="298" t="s">
        <v>7950</v>
      </c>
      <c r="B37" s="284" t="s">
        <v>92</v>
      </c>
      <c r="C37" s="299" t="s">
        <v>3198</v>
      </c>
      <c r="D37" s="407" t="str">
        <f>IF($B37="","",VLOOKUP($C37,'CPOS 176'!$A$17:$AC$10838,3,0))</f>
        <v>Compactação de aterro mecanizado a 100% PN, sem fornecimento de solo em campo aberto</v>
      </c>
      <c r="E37" s="408" t="str">
        <f>IF($B37="","",VLOOKUP($C37,'CPOS 176'!$A$1:$AC$10838,4,0))</f>
        <v>m³</v>
      </c>
      <c r="F37" s="300">
        <f>(6*3/2+3.2*3+9*3/2+2.5*1)*47.46</f>
        <v>1642.116</v>
      </c>
      <c r="G37" s="409">
        <f>IF($B37="","",VLOOKUP($C37,'CPOS 176'!$A$17:$AC$10840,7,0))</f>
        <v>6.71</v>
      </c>
      <c r="H37" s="410">
        <f t="shared" si="4"/>
        <v>11018.6</v>
      </c>
      <c r="I37" s="349" t="s">
        <v>8558</v>
      </c>
      <c r="J37" s="278"/>
      <c r="K37" s="278"/>
    </row>
    <row r="38" spans="1:11" ht="33.75" x14ac:dyDescent="0.2">
      <c r="A38" s="298" t="s">
        <v>7951</v>
      </c>
      <c r="B38" s="284" t="s">
        <v>92</v>
      </c>
      <c r="C38" s="419" t="s">
        <v>3241</v>
      </c>
      <c r="D38" s="407" t="str">
        <f>IF($B38="","",VLOOKUP($C38,'CPOS 176'!$A$17:$AC$10838,3,0))</f>
        <v>Forma em madeira comum para fundação</v>
      </c>
      <c r="E38" s="408" t="str">
        <f>IF($B38="","",VLOOKUP($C38,'CPOS 176'!$A$1:$AC$10838,4,0))</f>
        <v>m²</v>
      </c>
      <c r="F38" s="300">
        <f>1.2*2.78*3+27.77+22.93+1.7*1.75+2.4*1.7</f>
        <v>67.763000000000005</v>
      </c>
      <c r="G38" s="409">
        <f>IF($B38="","",VLOOKUP($C38,'CPOS 176'!$A$17:$AC$10840,7,0))</f>
        <v>59.86</v>
      </c>
      <c r="H38" s="410">
        <f t="shared" si="4"/>
        <v>4056.29</v>
      </c>
      <c r="I38" s="349" t="s">
        <v>8586</v>
      </c>
      <c r="J38" s="278"/>
      <c r="K38" s="278"/>
    </row>
    <row r="39" spans="1:11" s="417" customFormat="1" ht="12.75" x14ac:dyDescent="0.2">
      <c r="A39" s="298" t="s">
        <v>7952</v>
      </c>
      <c r="B39" s="284" t="s">
        <v>92</v>
      </c>
      <c r="C39" s="419" t="s">
        <v>3272</v>
      </c>
      <c r="D39" s="407" t="str">
        <f>IF($B39="","",VLOOKUP($C39,'CPOS 176'!$A$17:$AC$10838,3,0))</f>
        <v>Armadura em barra de aço CA-50 (A ou B) fyk = 500 MPa</v>
      </c>
      <c r="E39" s="408" t="str">
        <f>IF($B39="","",VLOOKUP($C39,'CPOS 176'!$A$1:$AC$10838,4,0))</f>
        <v>kg</v>
      </c>
      <c r="F39" s="300">
        <f>F40*90</f>
        <v>2130.3684000000003</v>
      </c>
      <c r="G39" s="409">
        <f>IF($B39="","",VLOOKUP($C39,'CPOS 176'!$A$17:$AC$10840,7,0))</f>
        <v>6.56</v>
      </c>
      <c r="H39" s="410">
        <f t="shared" si="4"/>
        <v>13975.22</v>
      </c>
      <c r="I39" s="415" t="s">
        <v>8590</v>
      </c>
      <c r="J39" s="416"/>
      <c r="K39" s="416"/>
    </row>
    <row r="40" spans="1:11" ht="45" x14ac:dyDescent="0.2">
      <c r="A40" s="298" t="s">
        <v>7954</v>
      </c>
      <c r="B40" s="284" t="s">
        <v>92</v>
      </c>
      <c r="C40" s="419" t="s">
        <v>3279</v>
      </c>
      <c r="D40" s="407" t="str">
        <f>IF($B40="","",VLOOKUP($C40,'CPOS 176'!$A$17:$AC$10838,3,0))</f>
        <v>Concreto usinado, fck = 20 MPa</v>
      </c>
      <c r="E40" s="408" t="str">
        <f>IF($B40="","",VLOOKUP($C40,'CPOS 176'!$A$1:$AC$10838,4,0))</f>
        <v>m³</v>
      </c>
      <c r="F40" s="300">
        <f>(16.86*2.78+1.2*2.78*3+27.77+22.93+1.7*1.75+2.4*1.7+1.55*2.4)*0.2</f>
        <v>23.670760000000001</v>
      </c>
      <c r="G40" s="409">
        <f>IF($B40="","",VLOOKUP($C40,'CPOS 176'!$A$17:$AC$10840,7,0))</f>
        <v>268.64</v>
      </c>
      <c r="H40" s="410">
        <f t="shared" si="4"/>
        <v>6358.91</v>
      </c>
      <c r="I40" s="349" t="s">
        <v>8585</v>
      </c>
      <c r="J40" s="347">
        <f>(2.4*3 +1.2*3+9.6)*2.78</f>
        <v>56.711999999999989</v>
      </c>
      <c r="K40" s="278"/>
    </row>
    <row r="41" spans="1:11" ht="27" customHeight="1" x14ac:dyDescent="0.2">
      <c r="A41" s="298" t="s">
        <v>7955</v>
      </c>
      <c r="B41" s="284" t="s">
        <v>92</v>
      </c>
      <c r="C41" s="419" t="s">
        <v>3310</v>
      </c>
      <c r="D41" s="407" t="str">
        <f>IF($B41="","",VLOOKUP($C41,'CPOS 176'!$A$17:$AC$10838,3,0))</f>
        <v>Lançamento e adensamento de concreto ou massa em fundação</v>
      </c>
      <c r="E41" s="408" t="str">
        <f>IF($B41="","",VLOOKUP($C41,'CPOS 176'!$A$1:$AC$10838,4,0))</f>
        <v>m³</v>
      </c>
      <c r="F41" s="300">
        <f>F40</f>
        <v>23.670760000000001</v>
      </c>
      <c r="G41" s="409">
        <f>IF($B41="","",VLOOKUP($C41,'CPOS 176'!$A$17:$AC$10840,7,0))</f>
        <v>113.84</v>
      </c>
      <c r="H41" s="410">
        <f t="shared" si="4"/>
        <v>2694.68</v>
      </c>
      <c r="I41" s="349" t="s">
        <v>8106</v>
      </c>
      <c r="J41" s="278"/>
      <c r="K41" s="278"/>
    </row>
    <row r="42" spans="1:11" ht="27" customHeight="1" x14ac:dyDescent="0.2">
      <c r="A42" s="298" t="s">
        <v>7956</v>
      </c>
      <c r="B42" s="284" t="s">
        <v>92</v>
      </c>
      <c r="C42" s="419" t="s">
        <v>3226</v>
      </c>
      <c r="D42" s="407" t="str">
        <f>IF($B42="","",VLOOKUP($C42,'CPOS 176'!$A$17:$AC$10838,3,0))</f>
        <v>Barbacã em tubo de PVC com diâmetro 50 mm</v>
      </c>
      <c r="E42" s="408" t="str">
        <f>IF($B42="","",VLOOKUP($C42,'CPOS 176'!$A$1:$AC$10838,4,0))</f>
        <v>m</v>
      </c>
      <c r="F42" s="300">
        <f>0.2*3*3</f>
        <v>1.8000000000000003</v>
      </c>
      <c r="G42" s="409">
        <f>IF($B42="","",VLOOKUP($C42,'CPOS 176'!$A$17:$AC$10840,7,0))</f>
        <v>17.8</v>
      </c>
      <c r="H42" s="410">
        <f t="shared" si="4"/>
        <v>32.04</v>
      </c>
      <c r="I42" s="349" t="s">
        <v>8560</v>
      </c>
      <c r="J42" s="278"/>
      <c r="K42" s="278"/>
    </row>
    <row r="43" spans="1:11" ht="27" customHeight="1" x14ac:dyDescent="0.2">
      <c r="A43" s="298" t="s">
        <v>7958</v>
      </c>
      <c r="B43" s="284" t="s">
        <v>92</v>
      </c>
      <c r="C43" s="419" t="s">
        <v>3219</v>
      </c>
      <c r="D43" s="407" t="str">
        <f>IF($B43="","",VLOOKUP($C43,'CPOS 176'!$A$17:$AC$10838,3,0))</f>
        <v>Dreno com pedra britada</v>
      </c>
      <c r="E43" s="408" t="str">
        <f>IF($B43="","",VLOOKUP($C43,'CPOS 176'!$A$1:$AC$10838,4,0))</f>
        <v>m³</v>
      </c>
      <c r="F43" s="300">
        <f>(1.32+0.5)/2*47.46</f>
        <v>43.188600000000001</v>
      </c>
      <c r="G43" s="409">
        <f>IF($B43="","",VLOOKUP($C43,'CPOS 176'!$A$17:$AC$10840,7,0))</f>
        <v>91.87</v>
      </c>
      <c r="H43" s="410">
        <f t="shared" si="4"/>
        <v>3967.74</v>
      </c>
      <c r="I43" s="349" t="s">
        <v>8559</v>
      </c>
      <c r="J43" s="347">
        <f>1.32*1*47.46</f>
        <v>62.647200000000005</v>
      </c>
      <c r="K43" s="278"/>
    </row>
    <row r="44" spans="1:11" ht="27" customHeight="1" x14ac:dyDescent="0.2">
      <c r="A44" s="298" t="s">
        <v>7959</v>
      </c>
      <c r="B44" s="284" t="s">
        <v>92</v>
      </c>
      <c r="C44" s="419" t="s">
        <v>3223</v>
      </c>
      <c r="D44" s="407" t="str">
        <f>IF($B44="","",VLOOKUP($C44,'CPOS 176'!$A$17:$AC$10838,3,0))</f>
        <v>Manta geotêxtil com resistência à tração longitudinal de 16kN/m e transversal de 14kN/m</v>
      </c>
      <c r="E44" s="408" t="str">
        <f>IF($B44="","",VLOOKUP($C44,'CPOS 176'!$A$1:$AC$10838,4,0))</f>
        <v>m²</v>
      </c>
      <c r="F44" s="300">
        <f>(0.5+1.1*2+1.32+0.2)*47.46</f>
        <v>200.28120000000004</v>
      </c>
      <c r="G44" s="409">
        <f>IF($B44="","",VLOOKUP($C44,'CPOS 176'!$A$17:$AC$10840,7,0))</f>
        <v>13.36</v>
      </c>
      <c r="H44" s="410">
        <f t="shared" si="4"/>
        <v>2675.76</v>
      </c>
      <c r="I44" s="349" t="s">
        <v>8561</v>
      </c>
      <c r="J44" s="278"/>
      <c r="K44" s="278"/>
    </row>
    <row r="45" spans="1:11" ht="27" customHeight="1" x14ac:dyDescent="0.2">
      <c r="A45" s="298" t="s">
        <v>8534</v>
      </c>
      <c r="B45" s="284" t="s">
        <v>92</v>
      </c>
      <c r="C45" s="419" t="s">
        <v>6028</v>
      </c>
      <c r="D45" s="407" t="str">
        <f>IF($B45="","",VLOOKUP($C45,'CPOS 176'!$A$17:$AC$10838,3,0))</f>
        <v>Tubo de PVC rígido PxB com virola e anel de borracha, linha esgoto série reforçada ´R´. DN= 150 mm, inclusive conexões</v>
      </c>
      <c r="E45" s="408" t="str">
        <f>IF($B45="","",VLOOKUP($C45,'CPOS 176'!$A$1:$AC$10838,4,0))</f>
        <v>m</v>
      </c>
      <c r="F45" s="300">
        <v>18.440000000000001</v>
      </c>
      <c r="G45" s="409">
        <f>IF($B45="","",VLOOKUP($C45,'CPOS 176'!$A$17:$AC$10840,7,0))</f>
        <v>105.44</v>
      </c>
      <c r="H45" s="410">
        <f t="shared" si="4"/>
        <v>1944.31</v>
      </c>
      <c r="I45" s="349" t="s">
        <v>8562</v>
      </c>
      <c r="J45" s="278"/>
      <c r="K45" s="278"/>
    </row>
    <row r="46" spans="1:11" s="414" customFormat="1" ht="27" customHeight="1" x14ac:dyDescent="0.2">
      <c r="A46" s="436" t="s">
        <v>7965</v>
      </c>
      <c r="B46" s="461"/>
      <c r="C46" s="462"/>
      <c r="D46" s="439" t="s">
        <v>7960</v>
      </c>
      <c r="E46" s="440" t="str">
        <f>IF($B46="","",VLOOKUP($C46,'CPOS 176'!$A$1:$AC$10838,4,0))</f>
        <v/>
      </c>
      <c r="F46" s="449"/>
      <c r="G46" s="442" t="str">
        <f>IF($B46="","",VLOOKUP($C46,'CPOS 176'!$A$17:$AC$10840,7,0))</f>
        <v/>
      </c>
      <c r="H46" s="460"/>
      <c r="I46" s="465"/>
      <c r="J46" s="413"/>
      <c r="K46" s="413"/>
    </row>
    <row r="47" spans="1:11" ht="38.25" x14ac:dyDescent="0.2">
      <c r="A47" s="298" t="s">
        <v>7957</v>
      </c>
      <c r="B47" s="284" t="s">
        <v>92</v>
      </c>
      <c r="C47" s="419" t="s">
        <v>7088</v>
      </c>
      <c r="D47" s="407" t="str">
        <f>IF($B47="","",VLOOKUP($C47,'CPOS 176'!$A$17:$AC$10838,3,0))</f>
        <v>Gabião tipo caixa em tela metálica, altura de 0,5 m, com revestimento liga zinco/alumínio, malha hexagonal 8/10 cm, fio diâmetro 2,7 mm, independente do formato ou utilização</v>
      </c>
      <c r="E47" s="408" t="str">
        <f>IF($B47="","",VLOOKUP($C47,'CPOS 176'!$A$1:$AC$10838,4,0))</f>
        <v>m³</v>
      </c>
      <c r="F47" s="300">
        <f>222.3*0.5*1</f>
        <v>111.15</v>
      </c>
      <c r="G47" s="409">
        <f>IF($B47="","",VLOOKUP($C47,'CPOS 176'!$A$17:$AC$10840,7,0))</f>
        <v>550.54</v>
      </c>
      <c r="H47" s="410">
        <f t="shared" ref="H47:H48" si="5">ROUND(F47*G47,2)</f>
        <v>61192.52</v>
      </c>
      <c r="I47" s="349" t="s">
        <v>8587</v>
      </c>
      <c r="J47" s="278"/>
      <c r="K47" s="278"/>
    </row>
    <row r="48" spans="1:11" ht="27" customHeight="1" x14ac:dyDescent="0.2">
      <c r="A48" s="298" t="s">
        <v>7945</v>
      </c>
      <c r="B48" s="284" t="s">
        <v>92</v>
      </c>
      <c r="C48" s="419" t="s">
        <v>4557</v>
      </c>
      <c r="D48" s="407" t="str">
        <f>IF($B48="","",VLOOKUP($C48,'CPOS 176'!$A$17:$AC$10838,3,0))</f>
        <v>Plantio de grama esmeralda em placas (jardins e canteiros)</v>
      </c>
      <c r="E48" s="408" t="str">
        <f>IF($B48="","",VLOOKUP($C48,'CPOS 176'!$A$1:$AC$10838,4,0))</f>
        <v>m²</v>
      </c>
      <c r="F48" s="300">
        <f>(3115.4-2417.5)*1.41</f>
        <v>984.0390000000001</v>
      </c>
      <c r="G48" s="409">
        <f>IF($B48="","",VLOOKUP($C48,'CPOS 176'!$A$17:$AC$10840,7,0))</f>
        <v>8.85</v>
      </c>
      <c r="H48" s="410">
        <f t="shared" si="5"/>
        <v>8708.75</v>
      </c>
      <c r="I48" s="349" t="s">
        <v>8576</v>
      </c>
      <c r="J48" s="278"/>
      <c r="K48" s="278"/>
    </row>
    <row r="49" spans="1:11" s="414" customFormat="1" ht="27" customHeight="1" x14ac:dyDescent="0.2">
      <c r="A49" s="436" t="s">
        <v>7966</v>
      </c>
      <c r="B49" s="463"/>
      <c r="C49" s="445"/>
      <c r="D49" s="439" t="s">
        <v>7944</v>
      </c>
      <c r="E49" s="440" t="str">
        <f>IF($B49="","",VLOOKUP($C49,'CPOS 176'!$A$1:$AC$10838,4,0))</f>
        <v/>
      </c>
      <c r="F49" s="449"/>
      <c r="G49" s="442" t="str">
        <f>IF($B49="","",VLOOKUP($C49,'CPOS 176'!$A$17:$AC$10840,7,0))</f>
        <v/>
      </c>
      <c r="H49" s="460"/>
      <c r="I49" s="465"/>
      <c r="J49" s="413"/>
      <c r="K49" s="413"/>
    </row>
    <row r="50" spans="1:11" ht="27" customHeight="1" x14ac:dyDescent="0.2">
      <c r="A50" s="298" t="s">
        <v>7967</v>
      </c>
      <c r="B50" s="284" t="s">
        <v>92</v>
      </c>
      <c r="C50" s="419" t="s">
        <v>3337</v>
      </c>
      <c r="D50" s="407" t="str">
        <f>IF($B50="","",VLOOKUP($C50,'CPOS 176'!$A$17:$AC$10838,3,0))</f>
        <v>Broca em concreto armado diâmetro de 25 cm - completa</v>
      </c>
      <c r="E50" s="408" t="str">
        <f>IF($B50="","",VLOOKUP($C50,'CPOS 176'!$A$1:$AC$10838,4,0))</f>
        <v>m</v>
      </c>
      <c r="F50" s="300">
        <v>12</v>
      </c>
      <c r="G50" s="409">
        <f>IF($B50="","",VLOOKUP($C50,'CPOS 176'!$A$17:$AC$10840,7,0))</f>
        <v>51.58</v>
      </c>
      <c r="H50" s="410">
        <f t="shared" ref="H50:H57" si="6">ROUND(F50*G50,2)</f>
        <v>618.96</v>
      </c>
      <c r="I50" s="349" t="s">
        <v>8568</v>
      </c>
      <c r="J50" s="278"/>
      <c r="K50" s="278"/>
    </row>
    <row r="51" spans="1:11" ht="27" customHeight="1" x14ac:dyDescent="0.2">
      <c r="A51" s="298" t="s">
        <v>7968</v>
      </c>
      <c r="B51" s="284" t="s">
        <v>92</v>
      </c>
      <c r="C51" s="419" t="s">
        <v>3241</v>
      </c>
      <c r="D51" s="407" t="str">
        <f>IF($B51="","",VLOOKUP($C51,'CPOS 176'!$A$17:$AC$10838,3,0))</f>
        <v>Forma em madeira comum para fundação</v>
      </c>
      <c r="E51" s="408" t="str">
        <f>IF($B51="","",VLOOKUP($C51,'CPOS 176'!$A$1:$AC$10838,4,0))</f>
        <v>m²</v>
      </c>
      <c r="F51" s="300">
        <f>0.9+15.4+2.64*2</f>
        <v>21.580000000000002</v>
      </c>
      <c r="G51" s="409">
        <f>IF($B51="","",VLOOKUP($C51,'CPOS 176'!$A$17:$AC$10840,7,0))</f>
        <v>59.86</v>
      </c>
      <c r="H51" s="410">
        <f t="shared" si="6"/>
        <v>1291.78</v>
      </c>
      <c r="I51" s="349" t="s">
        <v>8563</v>
      </c>
      <c r="J51" s="278"/>
      <c r="K51" s="278"/>
    </row>
    <row r="52" spans="1:11" ht="27" customHeight="1" x14ac:dyDescent="0.2">
      <c r="A52" s="298" t="s">
        <v>7969</v>
      </c>
      <c r="B52" s="284" t="s">
        <v>92</v>
      </c>
      <c r="C52" s="419" t="s">
        <v>3272</v>
      </c>
      <c r="D52" s="407" t="str">
        <f>IF($B52="","",VLOOKUP($C52,'CPOS 176'!$A$17:$AC$10838,3,0))</f>
        <v>Armadura em barra de aço CA-50 (A ou B) fyk = 500 MPa</v>
      </c>
      <c r="E52" s="408" t="str">
        <f>IF($B52="","",VLOOKUP($C52,'CPOS 176'!$A$1:$AC$10838,4,0))</f>
        <v>kg</v>
      </c>
      <c r="F52" s="300">
        <v>233.6</v>
      </c>
      <c r="G52" s="409">
        <f>IF($B52="","",VLOOKUP($C52,'CPOS 176'!$A$17:$AC$10840,7,0))</f>
        <v>6.56</v>
      </c>
      <c r="H52" s="410">
        <f t="shared" si="6"/>
        <v>1532.42</v>
      </c>
      <c r="I52" s="349" t="s">
        <v>8565</v>
      </c>
      <c r="J52" s="278"/>
      <c r="K52" s="278"/>
    </row>
    <row r="53" spans="1:11" ht="27" customHeight="1" x14ac:dyDescent="0.2">
      <c r="A53" s="298" t="s">
        <v>7970</v>
      </c>
      <c r="B53" s="284" t="s">
        <v>92</v>
      </c>
      <c r="C53" s="419" t="s">
        <v>3281</v>
      </c>
      <c r="D53" s="407" t="str">
        <f>IF($B53="","",VLOOKUP($C53,'CPOS 176'!$A$17:$AC$10838,3,0))</f>
        <v>Concreto usinado, fck = 30 MPa</v>
      </c>
      <c r="E53" s="408" t="str">
        <f>IF($B53="","",VLOOKUP($C53,'CPOS 176'!$A$1:$AC$10838,4,0))</f>
        <v>m³</v>
      </c>
      <c r="F53" s="300">
        <f>0.4+1.46+0.22*2</f>
        <v>2.2999999999999998</v>
      </c>
      <c r="G53" s="409">
        <f>IF($B53="","",VLOOKUP($C53,'CPOS 176'!$A$17:$AC$10840,7,0))</f>
        <v>290.36</v>
      </c>
      <c r="H53" s="410">
        <f t="shared" si="6"/>
        <v>667.83</v>
      </c>
      <c r="I53" s="349" t="s">
        <v>8564</v>
      </c>
      <c r="J53" s="278"/>
      <c r="K53" s="278"/>
    </row>
    <row r="54" spans="1:11" ht="27" customHeight="1" x14ac:dyDescent="0.2">
      <c r="A54" s="298" t="s">
        <v>7971</v>
      </c>
      <c r="B54" s="284" t="s">
        <v>92</v>
      </c>
      <c r="C54" s="419" t="s">
        <v>3310</v>
      </c>
      <c r="D54" s="407" t="str">
        <f>IF($B54="","",VLOOKUP($C54,'CPOS 176'!$A$17:$AC$10838,3,0))</f>
        <v>Lançamento e adensamento de concreto ou massa em fundação</v>
      </c>
      <c r="E54" s="408" t="str">
        <f>IF($B54="","",VLOOKUP($C54,'CPOS 176'!$A$1:$AC$10838,4,0))</f>
        <v>m³</v>
      </c>
      <c r="F54" s="300">
        <f>F53</f>
        <v>2.2999999999999998</v>
      </c>
      <c r="G54" s="409">
        <f>IF($B54="","",VLOOKUP($C54,'CPOS 176'!$A$17:$AC$10840,7,0))</f>
        <v>113.84</v>
      </c>
      <c r="H54" s="410">
        <f t="shared" si="6"/>
        <v>261.83</v>
      </c>
      <c r="I54" s="349" t="s">
        <v>8564</v>
      </c>
      <c r="J54" s="278"/>
      <c r="K54" s="278"/>
    </row>
    <row r="55" spans="1:11" ht="27" customHeight="1" x14ac:dyDescent="0.2">
      <c r="A55" s="298" t="s">
        <v>7972</v>
      </c>
      <c r="B55" s="284" t="s">
        <v>92</v>
      </c>
      <c r="C55" s="419" t="s">
        <v>3842</v>
      </c>
      <c r="D55" s="407" t="str">
        <f>IF($B55="","",VLOOKUP($C55,'CPOS 176'!$A$17:$AC$10838,3,0))</f>
        <v>Testeira em tábua aparelhada, largura até 20 cm</v>
      </c>
      <c r="E55" s="408" t="str">
        <f>IF($B55="","",VLOOKUP($C55,'CPOS 176'!$A$1:$AC$10838,4,0))</f>
        <v>m</v>
      </c>
      <c r="F55" s="300">
        <f>18*0.69</f>
        <v>12.419999999999998</v>
      </c>
      <c r="G55" s="409">
        <f>IF($B55="","",VLOOKUP($C55,'CPOS 176'!$A$17:$AC$10840,7,0))</f>
        <v>21.84</v>
      </c>
      <c r="H55" s="410">
        <f t="shared" si="6"/>
        <v>271.25</v>
      </c>
      <c r="I55" s="349" t="s">
        <v>8566</v>
      </c>
      <c r="J55" s="278"/>
      <c r="K55" s="278"/>
    </row>
    <row r="56" spans="1:11" ht="27" customHeight="1" x14ac:dyDescent="0.2">
      <c r="A56" s="298" t="s">
        <v>7973</v>
      </c>
      <c r="B56" s="284" t="s">
        <v>92</v>
      </c>
      <c r="C56" s="419" t="s">
        <v>5670</v>
      </c>
      <c r="D56" s="407" t="str">
        <f>IF($B56="","",VLOOKUP($C56,'CPOS 176'!$A$17:$AC$10838,3,0))</f>
        <v>Tela equipotencial em aço inoxidável, largura de 200 mm, espessura de 1,4 mm</v>
      </c>
      <c r="E56" s="408" t="str">
        <f>IF($B56="","",VLOOKUP($C56,'CPOS 176'!$A$1:$AC$10838,4,0))</f>
        <v>m</v>
      </c>
      <c r="F56" s="300">
        <v>0.69</v>
      </c>
      <c r="G56" s="409">
        <f>IF($B56="","",VLOOKUP($C56,'CPOS 176'!$A$17:$AC$10840,7,0))</f>
        <v>53.58</v>
      </c>
      <c r="H56" s="410">
        <f t="shared" si="6"/>
        <v>36.97</v>
      </c>
      <c r="I56" s="349" t="s">
        <v>8567</v>
      </c>
      <c r="J56" s="278"/>
      <c r="K56" s="278"/>
    </row>
    <row r="57" spans="1:11" ht="27" customHeight="1" x14ac:dyDescent="0.2">
      <c r="A57" s="298" t="s">
        <v>7974</v>
      </c>
      <c r="B57" s="284" t="s">
        <v>92</v>
      </c>
      <c r="C57" s="419" t="s">
        <v>6126</v>
      </c>
      <c r="D57" s="407" t="str">
        <f>IF($B57="","",VLOOKUP($C57,'CPOS 176'!$A$17:$AC$10838,3,0))</f>
        <v>Tubo de concreto (PS-2), DN= 400mm</v>
      </c>
      <c r="E57" s="408" t="str">
        <f>IF($B57="","",VLOOKUP($C57,'CPOS 176'!$A$1:$AC$10838,4,0))</f>
        <v>m</v>
      </c>
      <c r="F57" s="300">
        <v>19.45</v>
      </c>
      <c r="G57" s="409">
        <f>IF($B57="","",VLOOKUP($C57,'CPOS 176'!$A$17:$AC$10840,7,0))</f>
        <v>72.66</v>
      </c>
      <c r="H57" s="410">
        <f t="shared" si="6"/>
        <v>1413.24</v>
      </c>
      <c r="I57" s="349" t="s">
        <v>7220</v>
      </c>
      <c r="J57" s="278"/>
      <c r="K57" s="278"/>
    </row>
    <row r="58" spans="1:11" ht="27" customHeight="1" x14ac:dyDescent="0.2">
      <c r="A58" s="289" t="s">
        <v>7946</v>
      </c>
      <c r="B58" s="84"/>
      <c r="C58" s="296"/>
      <c r="D58" s="292" t="s">
        <v>7961</v>
      </c>
      <c r="E58" s="297"/>
      <c r="F58" s="282"/>
      <c r="G58" s="282"/>
      <c r="H58" s="282">
        <f>SUBTOTAL(9,H59:H63)</f>
        <v>60890.200000000004</v>
      </c>
      <c r="I58" s="282"/>
      <c r="J58" s="278"/>
      <c r="K58" s="278"/>
    </row>
    <row r="59" spans="1:11" ht="12.75" x14ac:dyDescent="0.2">
      <c r="A59" s="298" t="s">
        <v>7948</v>
      </c>
      <c r="B59" s="284" t="s">
        <v>92</v>
      </c>
      <c r="C59" s="299" t="s">
        <v>2871</v>
      </c>
      <c r="D59" s="407" t="str">
        <f>IF($B59="","",VLOOKUP($C59,'CPOS 176'!$A$17:$AC$10838,3,0))</f>
        <v>Locação de vias, calçadas, tanques e lagoas</v>
      </c>
      <c r="E59" s="408" t="str">
        <f>IF($B59="","",VLOOKUP($C59,'CPOS 176'!$A$1:$AC$10838,4,0))</f>
        <v>m²</v>
      </c>
      <c r="F59" s="300">
        <f>215.85*3.5</f>
        <v>755.47500000000002</v>
      </c>
      <c r="G59" s="409">
        <f>IF($B59="","",VLOOKUP($C59,'CPOS 176'!$A$17:$AC$10840,7,0))</f>
        <v>1.08</v>
      </c>
      <c r="H59" s="410">
        <f t="shared" ref="H59:H63" si="7">ROUND(F59*G59,2)</f>
        <v>815.91</v>
      </c>
      <c r="I59" s="349" t="s">
        <v>8551</v>
      </c>
      <c r="J59" s="278"/>
      <c r="K59" s="278"/>
    </row>
    <row r="60" spans="1:11" ht="38.25" x14ac:dyDescent="0.2">
      <c r="A60" s="298" t="s">
        <v>7975</v>
      </c>
      <c r="B60" s="284" t="s">
        <v>92</v>
      </c>
      <c r="C60" s="299" t="s">
        <v>2863</v>
      </c>
      <c r="D60" s="407" t="str">
        <f>IF($B60="","",VLOOKUP($C60,'CPOS 176'!$A$17:$AC$10838,3,0))</f>
        <v>Limpeza mecanizada do terreno, inclusive troncos até 15 cm de diâmetro, com caminhão à disposição dentro e fora da obra, com transporte no raio de até 1 km</v>
      </c>
      <c r="E60" s="408" t="str">
        <f>IF($B60="","",VLOOKUP($C60,'CPOS 176'!$A$1:$AC$10838,4,0))</f>
        <v>m²</v>
      </c>
      <c r="F60" s="300">
        <f>F59</f>
        <v>755.47500000000002</v>
      </c>
      <c r="G60" s="409">
        <f>IF($B60="","",VLOOKUP($C60,'CPOS 176'!$A$17:$AC$10840,7,0))</f>
        <v>2.2599999999999998</v>
      </c>
      <c r="H60" s="410">
        <f t="shared" si="7"/>
        <v>1707.37</v>
      </c>
      <c r="I60" s="349" t="s">
        <v>8551</v>
      </c>
      <c r="J60" s="278"/>
      <c r="K60" s="278"/>
    </row>
    <row r="61" spans="1:11" ht="27" customHeight="1" x14ac:dyDescent="0.2">
      <c r="A61" s="298" t="s">
        <v>7976</v>
      </c>
      <c r="B61" s="284" t="s">
        <v>92</v>
      </c>
      <c r="C61" s="299" t="s">
        <v>6704</v>
      </c>
      <c r="D61" s="407" t="str">
        <f>IF($B61="","",VLOOKUP($C61,'CPOS 176'!$A$17:$AC$10838,3,0))</f>
        <v>Regularização e compactação mecanizada de superfície, sem controle do proctor normal</v>
      </c>
      <c r="E61" s="408" t="str">
        <f>IF($B61="","",VLOOKUP($C61,'CPOS 176'!$A$1:$AC$10838,4,0))</f>
        <v>m²</v>
      </c>
      <c r="F61" s="300">
        <f>F59</f>
        <v>755.47500000000002</v>
      </c>
      <c r="G61" s="409">
        <f>IF($B61="","",VLOOKUP($C61,'CPOS 176'!$A$17:$AC$10840,7,0))</f>
        <v>1.96</v>
      </c>
      <c r="H61" s="410">
        <f t="shared" si="7"/>
        <v>1480.73</v>
      </c>
      <c r="I61" s="349" t="s">
        <v>8552</v>
      </c>
      <c r="J61" s="278"/>
      <c r="K61" s="278"/>
    </row>
    <row r="62" spans="1:11" ht="38.25" x14ac:dyDescent="0.2">
      <c r="A62" s="298" t="s">
        <v>7977</v>
      </c>
      <c r="B62" s="284" t="s">
        <v>92</v>
      </c>
      <c r="C62" s="299" t="s">
        <v>6732</v>
      </c>
      <c r="D62" s="407" t="str">
        <f>IF($B62="","",VLOOKUP($C62,'CPOS 176'!$A$17:$AC$10838,3,0))</f>
        <v>Pavimentação em lajota de concreto 35 MPa, espessura 6 cm, cor natural, tipos: raquete, retangular, sextavado e 16 faces, com rejunte em areia</v>
      </c>
      <c r="E62" s="408" t="str">
        <f>IF($B62="","",VLOOKUP($C62,'CPOS 176'!$A$1:$AC$10838,4,0))</f>
        <v>m²</v>
      </c>
      <c r="F62" s="300">
        <f>F59</f>
        <v>755.47500000000002</v>
      </c>
      <c r="G62" s="409">
        <f>IF($B62="","",VLOOKUP($C62,'CPOS 176'!$A$17:$AC$10840,7,0))</f>
        <v>54.15</v>
      </c>
      <c r="H62" s="410">
        <f t="shared" si="7"/>
        <v>40908.97</v>
      </c>
      <c r="I62" s="349" t="s">
        <v>8551</v>
      </c>
      <c r="J62" s="278"/>
      <c r="K62" s="278"/>
    </row>
    <row r="63" spans="1:11" ht="27" customHeight="1" x14ac:dyDescent="0.2">
      <c r="A63" s="298" t="s">
        <v>7978</v>
      </c>
      <c r="B63" s="284" t="s">
        <v>92</v>
      </c>
      <c r="C63" s="299" t="s">
        <v>6737</v>
      </c>
      <c r="D63" s="407" t="str">
        <f>IF($B63="","",VLOOKUP($C63,'CPOS 176'!$A$17:$AC$10838,3,0))</f>
        <v>Guia pré-moldada reta tipo PMSP 100 - fck 25 MPa</v>
      </c>
      <c r="E63" s="408" t="str">
        <f>IF($B63="","",VLOOKUP($C63,'CPOS 176'!$A$1:$AC$10838,4,0))</f>
        <v>m</v>
      </c>
      <c r="F63" s="300">
        <f>212.15+219.55</f>
        <v>431.70000000000005</v>
      </c>
      <c r="G63" s="409">
        <f>IF($B63="","",VLOOKUP($C63,'CPOS 176'!$A$17:$AC$10840,7,0))</f>
        <v>37.01</v>
      </c>
      <c r="H63" s="410">
        <f t="shared" si="7"/>
        <v>15977.22</v>
      </c>
      <c r="I63" s="349" t="s">
        <v>8107</v>
      </c>
      <c r="J63" s="278"/>
      <c r="K63" s="278"/>
    </row>
    <row r="64" spans="1:11" ht="27" customHeight="1" x14ac:dyDescent="0.2">
      <c r="A64" s="289" t="s">
        <v>7962</v>
      </c>
      <c r="B64" s="290"/>
      <c r="C64" s="291"/>
      <c r="D64" s="292" t="s">
        <v>7963</v>
      </c>
      <c r="E64" s="293"/>
      <c r="F64" s="294"/>
      <c r="G64" s="295"/>
      <c r="H64" s="282">
        <f>SUBTOTAL(9,H65:H90)</f>
        <v>271321.31000000006</v>
      </c>
      <c r="I64" s="282"/>
      <c r="J64" s="278"/>
      <c r="K64" s="278"/>
    </row>
    <row r="65" spans="1:11" s="414" customFormat="1" ht="27" customHeight="1" x14ac:dyDescent="0.2">
      <c r="A65" s="436" t="s">
        <v>7979</v>
      </c>
      <c r="B65" s="455"/>
      <c r="C65" s="456"/>
      <c r="D65" s="457" t="s">
        <v>7934</v>
      </c>
      <c r="E65" s="458"/>
      <c r="F65" s="449"/>
      <c r="G65" s="459"/>
      <c r="H65" s="460"/>
      <c r="I65" s="465"/>
      <c r="J65" s="413"/>
      <c r="K65" s="413"/>
    </row>
    <row r="66" spans="1:11" ht="27" customHeight="1" x14ac:dyDescent="0.2">
      <c r="A66" s="298" t="s">
        <v>7983</v>
      </c>
      <c r="B66" s="284" t="s">
        <v>92</v>
      </c>
      <c r="C66" s="299" t="s">
        <v>2871</v>
      </c>
      <c r="D66" s="407" t="str">
        <f>IF($B66="","",VLOOKUP($C66,'CPOS 176'!$A$17:$AC$10838,3,0))</f>
        <v>Locação de vias, calçadas, tanques e lagoas</v>
      </c>
      <c r="E66" s="408" t="str">
        <f>IF($B66="","",VLOOKUP($C66,'CPOS 176'!$A$1:$AC$10838,4,0))</f>
        <v>m²</v>
      </c>
      <c r="F66" s="300">
        <v>2381.5</v>
      </c>
      <c r="G66" s="409">
        <f>IF($B66="","",VLOOKUP($C66,'CPOS 176'!$A$17:$AC$10840,7,0))</f>
        <v>1.08</v>
      </c>
      <c r="H66" s="410">
        <f t="shared" ref="H66:H69" si="8">ROUND(F66*G66,2)</f>
        <v>2572.02</v>
      </c>
      <c r="I66" s="349" t="s">
        <v>8569</v>
      </c>
      <c r="J66" s="278"/>
      <c r="K66" s="278"/>
    </row>
    <row r="67" spans="1:11" ht="27" customHeight="1" x14ac:dyDescent="0.2">
      <c r="A67" s="298" t="s">
        <v>7984</v>
      </c>
      <c r="B67" s="284" t="s">
        <v>92</v>
      </c>
      <c r="C67" s="299" t="s">
        <v>3185</v>
      </c>
      <c r="D67" s="407" t="str">
        <f>IF($B67="","",VLOOKUP($C67,'CPOS 176'!$A$17:$AC$10838,3,0))</f>
        <v>Escavação e carga mecanizada em solo vegetal superficial</v>
      </c>
      <c r="E67" s="408" t="str">
        <f>IF($B67="","",VLOOKUP($C67,'CPOS 176'!$A$1:$AC$10838,4,0))</f>
        <v>m³</v>
      </c>
      <c r="F67" s="300">
        <f>F66*0.1</f>
        <v>238.15</v>
      </c>
      <c r="G67" s="409">
        <f>IF($B67="","",VLOOKUP($C67,'CPOS 176'!$A$17:$AC$10840,7,0))</f>
        <v>21.31</v>
      </c>
      <c r="H67" s="410">
        <f t="shared" si="8"/>
        <v>5074.9799999999996</v>
      </c>
      <c r="I67" s="349" t="s">
        <v>8570</v>
      </c>
      <c r="J67" s="278"/>
      <c r="K67" s="278"/>
    </row>
    <row r="68" spans="1:11" ht="27" customHeight="1" x14ac:dyDescent="0.2">
      <c r="A68" s="298" t="s">
        <v>7985</v>
      </c>
      <c r="B68" s="284" t="s">
        <v>92</v>
      </c>
      <c r="C68" s="299" t="s">
        <v>3175</v>
      </c>
      <c r="D68" s="407" t="str">
        <f>IF($B68="","",VLOOKUP($C68,'CPOS 176'!$A$17:$AC$10838,3,0))</f>
        <v>Escavação e carga mecanizada em solo de 1ª categoria, em campo aberto</v>
      </c>
      <c r="E68" s="408" t="str">
        <f>IF($B68="","",VLOOKUP($C68,'CPOS 176'!$A$1:$AC$10838,4,0))</f>
        <v>m³</v>
      </c>
      <c r="F68" s="300">
        <v>8000.15</v>
      </c>
      <c r="G68" s="409">
        <f>IF($B68="","",VLOOKUP($C68,'CPOS 176'!$A$17:$AC$10840,7,0))</f>
        <v>8.7899999999999991</v>
      </c>
      <c r="H68" s="410">
        <f t="shared" si="8"/>
        <v>70321.320000000007</v>
      </c>
      <c r="I68" s="349" t="s">
        <v>8575</v>
      </c>
      <c r="J68" s="278"/>
      <c r="K68" s="278"/>
    </row>
    <row r="69" spans="1:11" ht="27" customHeight="1" x14ac:dyDescent="0.2">
      <c r="A69" s="298" t="s">
        <v>7986</v>
      </c>
      <c r="B69" s="284" t="s">
        <v>92</v>
      </c>
      <c r="C69" s="299" t="s">
        <v>3148</v>
      </c>
      <c r="D69" s="407" t="str">
        <f>IF($B69="","",VLOOKUP($C69,'CPOS 176'!$A$17:$AC$10838,3,0))</f>
        <v>Transporte de solo brejoso por caminhão até o 2° km</v>
      </c>
      <c r="E69" s="408" t="str">
        <f>IF($B69="","",VLOOKUP($C69,'CPOS 176'!$A$1:$AC$10838,4,0))</f>
        <v>m³</v>
      </c>
      <c r="F69" s="300">
        <f>F68*1.3</f>
        <v>10400.195</v>
      </c>
      <c r="G69" s="409">
        <f>IF($B69="","",VLOOKUP($C69,'CPOS 176'!$A$17:$AC$10840,7,0))</f>
        <v>8.0500000000000007</v>
      </c>
      <c r="H69" s="410">
        <f t="shared" si="8"/>
        <v>83721.570000000007</v>
      </c>
      <c r="I69" s="349" t="s">
        <v>8571</v>
      </c>
      <c r="J69" s="278"/>
      <c r="K69" s="278"/>
    </row>
    <row r="70" spans="1:11" s="414" customFormat="1" ht="27" customHeight="1" x14ac:dyDescent="0.2">
      <c r="A70" s="436" t="s">
        <v>7980</v>
      </c>
      <c r="B70" s="461"/>
      <c r="C70" s="456"/>
      <c r="D70" s="439" t="s">
        <v>7935</v>
      </c>
      <c r="E70" s="440" t="str">
        <f>IF($B70="","",VLOOKUP($C70,'CPOS 176'!$A$1:$AC$10838,4,0))</f>
        <v/>
      </c>
      <c r="F70" s="449"/>
      <c r="G70" s="442" t="str">
        <f>IF($B70="","",VLOOKUP($C70,'CPOS 176'!$A$17:$AC$10840,7,0))</f>
        <v/>
      </c>
      <c r="H70" s="460"/>
      <c r="I70" s="465"/>
      <c r="J70" s="413"/>
      <c r="K70" s="413"/>
    </row>
    <row r="71" spans="1:11" ht="27" customHeight="1" x14ac:dyDescent="0.2">
      <c r="A71" s="423" t="s">
        <v>8535</v>
      </c>
      <c r="B71" s="284" t="s">
        <v>92</v>
      </c>
      <c r="C71" s="299" t="s">
        <v>3179</v>
      </c>
      <c r="D71" s="407" t="str">
        <f>IF($B71="","",VLOOKUP($C71,'CPOS 176'!$A$17:$AC$10838,3,0))</f>
        <v>Escavação mecanizada de valas ou cavas com profundidade de até 2 m</v>
      </c>
      <c r="E71" s="408" t="str">
        <f>IF($B71="","",VLOOKUP($C71,'CPOS 176'!$A$1:$AC$10838,4,0))</f>
        <v>m³</v>
      </c>
      <c r="F71" s="300">
        <f>3.6*1*28.32</f>
        <v>101.952</v>
      </c>
      <c r="G71" s="409">
        <f>IF($B71="","",VLOOKUP($C71,'CPOS 176'!$A$17:$AC$10840,7,0))</f>
        <v>6.56</v>
      </c>
      <c r="H71" s="410">
        <f t="shared" ref="H71:H78" si="9">ROUND(F71*G71,2)</f>
        <v>668.81</v>
      </c>
      <c r="I71" s="349" t="s">
        <v>8577</v>
      </c>
      <c r="J71" s="278"/>
      <c r="K71" s="278"/>
    </row>
    <row r="72" spans="1:11" ht="45" x14ac:dyDescent="0.2">
      <c r="A72" s="423" t="s">
        <v>7987</v>
      </c>
      <c r="B72" s="284" t="s">
        <v>92</v>
      </c>
      <c r="C72" s="299" t="s">
        <v>3174</v>
      </c>
      <c r="D72" s="407" t="str">
        <f>IF($B72="","",VLOOKUP($C72,'CPOS 176'!$A$17:$AC$10838,3,0))</f>
        <v>Escavação e carga mecanizada para exploração de solo em jazida</v>
      </c>
      <c r="E72" s="408" t="str">
        <f>IF($B72="","",VLOOKUP($C72,'CPOS 176'!$A$1:$AC$10838,4,0))</f>
        <v>m³</v>
      </c>
      <c r="F72" s="300">
        <f>(6*3/2+3.6*3+9*3/2+3.6*1)*28.32*1.3</f>
        <v>1358.5104000000001</v>
      </c>
      <c r="G72" s="409">
        <f>IF($B72="","",VLOOKUP($C72,'CPOS 176'!$A$17:$AC$10840,7,0))</f>
        <v>8.5500000000000007</v>
      </c>
      <c r="H72" s="410">
        <f t="shared" si="9"/>
        <v>11615.26</v>
      </c>
      <c r="I72" s="349" t="s">
        <v>8578</v>
      </c>
      <c r="J72" s="278"/>
      <c r="K72" s="278"/>
    </row>
    <row r="73" spans="1:11" ht="45" x14ac:dyDescent="0.2">
      <c r="A73" s="423" t="s">
        <v>7988</v>
      </c>
      <c r="B73" s="284" t="s">
        <v>92</v>
      </c>
      <c r="C73" s="299" t="s">
        <v>3141</v>
      </c>
      <c r="D73" s="407" t="str">
        <f>IF($B73="","",VLOOKUP($C73,'CPOS 176'!$A$17:$AC$10838,3,0))</f>
        <v>Transporte de solo de 1ª e 2ª categoria por caminhão até o 2° km</v>
      </c>
      <c r="E73" s="408" t="str">
        <f>IF($B73="","",VLOOKUP($C73,'CPOS 176'!$A$1:$AC$10838,4,0))</f>
        <v>m³</v>
      </c>
      <c r="F73" s="300">
        <f>F72</f>
        <v>1358.5104000000001</v>
      </c>
      <c r="G73" s="409">
        <f>IF($B73="","",VLOOKUP($C73,'CPOS 176'!$A$17:$AC$10840,7,0))</f>
        <v>4.68</v>
      </c>
      <c r="H73" s="410">
        <f t="shared" si="9"/>
        <v>6357.83</v>
      </c>
      <c r="I73" s="349" t="s">
        <v>8578</v>
      </c>
      <c r="J73" s="278"/>
      <c r="K73" s="278"/>
    </row>
    <row r="74" spans="1:11" ht="45" x14ac:dyDescent="0.2">
      <c r="A74" s="423" t="s">
        <v>7989</v>
      </c>
      <c r="B74" s="284" t="s">
        <v>92</v>
      </c>
      <c r="C74" s="299" t="s">
        <v>3198</v>
      </c>
      <c r="D74" s="407" t="str">
        <f>IF($B74="","",VLOOKUP($C74,'CPOS 176'!$A$17:$AC$10838,3,0))</f>
        <v>Compactação de aterro mecanizado a 100% PN, sem fornecimento de solo em campo aberto</v>
      </c>
      <c r="E74" s="408" t="str">
        <f>IF($B74="","",VLOOKUP($C74,'CPOS 176'!$A$1:$AC$10838,4,0))</f>
        <v>m³</v>
      </c>
      <c r="F74" s="300">
        <f>F73/1.3</f>
        <v>1045.008</v>
      </c>
      <c r="G74" s="409">
        <f>IF($B74="","",VLOOKUP($C74,'CPOS 176'!$A$17:$AC$10840,7,0))</f>
        <v>6.71</v>
      </c>
      <c r="H74" s="410">
        <f t="shared" si="9"/>
        <v>7012</v>
      </c>
      <c r="I74" s="349" t="s">
        <v>8579</v>
      </c>
      <c r="J74" s="278"/>
      <c r="K74" s="278"/>
    </row>
    <row r="75" spans="1:11" ht="12.75" x14ac:dyDescent="0.2">
      <c r="A75" s="423" t="s">
        <v>7990</v>
      </c>
      <c r="B75" s="284" t="s">
        <v>92</v>
      </c>
      <c r="C75" s="419" t="s">
        <v>3241</v>
      </c>
      <c r="D75" s="407" t="str">
        <f>IF($B75="","",VLOOKUP($C75,'CPOS 176'!$A$17:$AC$10838,3,0))</f>
        <v>Forma em madeira comum para fundação</v>
      </c>
      <c r="E75" s="408" t="str">
        <f>IF($B75="","",VLOOKUP($C75,'CPOS 176'!$A$1:$AC$10838,4,0))</f>
        <v>m²</v>
      </c>
      <c r="F75" s="300">
        <f>34.17*2</f>
        <v>68.34</v>
      </c>
      <c r="G75" s="409">
        <f>IF($B75="","",VLOOKUP($C75,'CPOS 176'!$A$17:$AC$10840,7,0))</f>
        <v>59.86</v>
      </c>
      <c r="H75" s="410">
        <f t="shared" si="9"/>
        <v>4090.83</v>
      </c>
      <c r="I75" s="349" t="s">
        <v>8594</v>
      </c>
      <c r="J75" s="278"/>
      <c r="K75" s="278"/>
    </row>
    <row r="76" spans="1:11" ht="12.75" x14ac:dyDescent="0.2">
      <c r="A76" s="423" t="s">
        <v>7991</v>
      </c>
      <c r="B76" s="284" t="s">
        <v>92</v>
      </c>
      <c r="C76" s="419" t="s">
        <v>3272</v>
      </c>
      <c r="D76" s="407" t="str">
        <f>IF($B76="","",VLOOKUP($C76,'CPOS 176'!$A$17:$AC$10838,3,0))</f>
        <v>Armadura em barra de aço CA-50 (A ou B) fyk = 500 MPa</v>
      </c>
      <c r="E76" s="408" t="str">
        <f>IF($B76="","",VLOOKUP($C76,'CPOS 176'!$A$1:$AC$10838,4,0))</f>
        <v>kg</v>
      </c>
      <c r="F76" s="300">
        <f>F77*9</f>
        <v>251.244</v>
      </c>
      <c r="G76" s="409">
        <f>IF($B76="","",VLOOKUP($C76,'CPOS 176'!$A$17:$AC$10840,7,0))</f>
        <v>6.56</v>
      </c>
      <c r="H76" s="410">
        <f t="shared" si="9"/>
        <v>1648.16</v>
      </c>
      <c r="I76" s="349"/>
      <c r="J76" s="278"/>
      <c r="K76" s="278"/>
    </row>
    <row r="77" spans="1:11" ht="33.75" x14ac:dyDescent="0.2">
      <c r="A77" s="423" t="s">
        <v>8592</v>
      </c>
      <c r="B77" s="284" t="s">
        <v>92</v>
      </c>
      <c r="C77" s="419" t="s">
        <v>3279</v>
      </c>
      <c r="D77" s="407" t="str">
        <f>IF($B77="","",VLOOKUP($C77,'CPOS 176'!$A$17:$AC$10838,3,0))</f>
        <v>Concreto usinado, fck = 20 MPa</v>
      </c>
      <c r="E77" s="408" t="str">
        <f>IF($B77="","",VLOOKUP($C77,'CPOS 176'!$A$1:$AC$10838,4,0))</f>
        <v>m³</v>
      </c>
      <c r="F77" s="300">
        <f>6.83*2+27.87*2*0.2+25.9*0.3*0.2*2</f>
        <v>27.916</v>
      </c>
      <c r="G77" s="409">
        <f>IF($B77="","",VLOOKUP($C77,'CPOS 176'!$A$17:$AC$10840,7,0))</f>
        <v>268.64</v>
      </c>
      <c r="H77" s="410">
        <f t="shared" si="9"/>
        <v>7499.35</v>
      </c>
      <c r="I77" s="349" t="s">
        <v>8596</v>
      </c>
      <c r="J77" s="278"/>
      <c r="K77" s="278"/>
    </row>
    <row r="78" spans="1:11" ht="12.75" x14ac:dyDescent="0.2">
      <c r="A78" s="423" t="s">
        <v>8593</v>
      </c>
      <c r="B78" s="284" t="s">
        <v>92</v>
      </c>
      <c r="C78" s="419" t="s">
        <v>3310</v>
      </c>
      <c r="D78" s="407" t="str">
        <f>IF($B78="","",VLOOKUP($C78,'CPOS 176'!$A$17:$AC$10838,3,0))</f>
        <v>Lançamento e adensamento de concreto ou massa em fundação</v>
      </c>
      <c r="E78" s="408" t="str">
        <f>IF($B78="","",VLOOKUP($C78,'CPOS 176'!$A$1:$AC$10838,4,0))</f>
        <v>m³</v>
      </c>
      <c r="F78" s="300">
        <f>F77</f>
        <v>27.916</v>
      </c>
      <c r="G78" s="409">
        <f>IF($B78="","",VLOOKUP($C78,'CPOS 176'!$A$17:$AC$10840,7,0))</f>
        <v>113.84</v>
      </c>
      <c r="H78" s="410">
        <f t="shared" si="9"/>
        <v>3177.96</v>
      </c>
      <c r="I78" s="349"/>
      <c r="J78" s="278"/>
      <c r="K78" s="278"/>
    </row>
    <row r="79" spans="1:11" s="414" customFormat="1" ht="27" customHeight="1" x14ac:dyDescent="0.2">
      <c r="A79" s="436" t="s">
        <v>7981</v>
      </c>
      <c r="B79" s="461"/>
      <c r="C79" s="462"/>
      <c r="D79" s="439" t="s">
        <v>7960</v>
      </c>
      <c r="E79" s="440" t="str">
        <f>IF($B79="","",VLOOKUP($C79,'CPOS 176'!$A$1:$AC$10838,4,0))</f>
        <v/>
      </c>
      <c r="F79" s="449"/>
      <c r="G79" s="442" t="str">
        <f>IF($B79="","",VLOOKUP($C79,'CPOS 176'!$A$17:$AC$10840,7,0))</f>
        <v/>
      </c>
      <c r="H79" s="460"/>
      <c r="I79" s="465"/>
      <c r="J79" s="413"/>
      <c r="K79" s="413"/>
    </row>
    <row r="80" spans="1:11" ht="38.25" x14ac:dyDescent="0.2">
      <c r="A80" s="298" t="s">
        <v>7992</v>
      </c>
      <c r="B80" s="284" t="s">
        <v>92</v>
      </c>
      <c r="C80" s="419" t="s">
        <v>7088</v>
      </c>
      <c r="D80" s="407" t="str">
        <f>IF($B80="","",VLOOKUP($C80,'CPOS 176'!$A$17:$AC$10838,3,0))</f>
        <v>Gabião tipo caixa em tela metálica, altura de 0,5 m, com revestimento liga zinco/alumínio, malha hexagonal 8/10 cm, fio diâmetro 2,7 mm, independente do formato ou utilização</v>
      </c>
      <c r="E80" s="408" t="str">
        <f>IF($B80="","",VLOOKUP($C80,'CPOS 176'!$A$1:$AC$10838,4,0))</f>
        <v>m³</v>
      </c>
      <c r="F80" s="300">
        <f>192.93*0.5</f>
        <v>96.465000000000003</v>
      </c>
      <c r="G80" s="409">
        <f>IF($B80="","",VLOOKUP($C80,'CPOS 176'!$A$17:$AC$10840,7,0))</f>
        <v>550.54</v>
      </c>
      <c r="H80" s="410">
        <f t="shared" ref="H80:H81" si="10">ROUND(F80*G80,2)</f>
        <v>53107.839999999997</v>
      </c>
      <c r="I80" s="349" t="s">
        <v>8588</v>
      </c>
      <c r="J80" s="278"/>
      <c r="K80" s="278"/>
    </row>
    <row r="81" spans="1:11" ht="27" customHeight="1" x14ac:dyDescent="0.2">
      <c r="A81" s="298" t="s">
        <v>7993</v>
      </c>
      <c r="B81" s="284" t="s">
        <v>92</v>
      </c>
      <c r="C81" s="419" t="s">
        <v>4557</v>
      </c>
      <c r="D81" s="407" t="str">
        <f>IF($B81="","",VLOOKUP($C81,'CPOS 176'!$A$17:$AC$10838,3,0))</f>
        <v>Plantio de grama esmeralda em placas (jardins e canteiros)</v>
      </c>
      <c r="E81" s="408" t="str">
        <f>IF($B81="","",VLOOKUP($C81,'CPOS 176'!$A$1:$AC$10838,4,0))</f>
        <v>m²</v>
      </c>
      <c r="F81" s="300">
        <f>(2381.5-1770.7)*1.3</f>
        <v>794.04</v>
      </c>
      <c r="G81" s="409">
        <f>IF($B81="","",VLOOKUP($C81,'CPOS 176'!$A$17:$AC$10840,7,0))</f>
        <v>8.85</v>
      </c>
      <c r="H81" s="410">
        <f t="shared" si="10"/>
        <v>7027.25</v>
      </c>
      <c r="I81" s="349" t="s">
        <v>8589</v>
      </c>
      <c r="J81" s="278"/>
      <c r="K81" s="278"/>
    </row>
    <row r="82" spans="1:11" s="414" customFormat="1" ht="27" customHeight="1" x14ac:dyDescent="0.2">
      <c r="A82" s="436" t="s">
        <v>7982</v>
      </c>
      <c r="B82" s="461"/>
      <c r="C82" s="456"/>
      <c r="D82" s="439" t="s">
        <v>7944</v>
      </c>
      <c r="E82" s="440" t="str">
        <f>IF($B82="","",VLOOKUP($C82,'CPOS 176'!$A$1:$AC$10838,4,0))</f>
        <v/>
      </c>
      <c r="F82" s="449"/>
      <c r="G82" s="442" t="str">
        <f>IF($B82="","",VLOOKUP($C82,'CPOS 176'!$A$17:$AC$10840,7,0))</f>
        <v/>
      </c>
      <c r="H82" s="460"/>
      <c r="I82" s="465"/>
      <c r="J82" s="413"/>
      <c r="K82" s="413"/>
    </row>
    <row r="83" spans="1:11" ht="27" customHeight="1" x14ac:dyDescent="0.2">
      <c r="A83" s="298" t="s">
        <v>7994</v>
      </c>
      <c r="B83" s="284" t="s">
        <v>92</v>
      </c>
      <c r="C83" s="419" t="s">
        <v>3337</v>
      </c>
      <c r="D83" s="407" t="str">
        <f>IF($B83="","",VLOOKUP($C83,'CPOS 176'!$A$17:$AC$10838,3,0))</f>
        <v>Broca em concreto armado diâmetro de 25 cm - completa</v>
      </c>
      <c r="E83" s="408" t="str">
        <f>IF($B83="","",VLOOKUP($C83,'CPOS 176'!$A$1:$AC$10838,4,0))</f>
        <v>m</v>
      </c>
      <c r="F83" s="300">
        <f t="shared" ref="F83:F89" si="11">F50</f>
        <v>12</v>
      </c>
      <c r="G83" s="409">
        <f>IF($B83="","",VLOOKUP($C83,'CPOS 176'!$A$17:$AC$10840,7,0))</f>
        <v>51.58</v>
      </c>
      <c r="H83" s="410">
        <f t="shared" ref="H83:H90" si="12">ROUND(F83*G83,2)</f>
        <v>618.96</v>
      </c>
      <c r="I83" s="349" t="str">
        <f t="shared" ref="I83:I89" si="13">I50</f>
        <v>6 brocas x 2,00 m</v>
      </c>
      <c r="J83" s="278"/>
      <c r="K83" s="278"/>
    </row>
    <row r="84" spans="1:11" ht="27" customHeight="1" x14ac:dyDescent="0.2">
      <c r="A84" s="298" t="s">
        <v>7995</v>
      </c>
      <c r="B84" s="284" t="s">
        <v>92</v>
      </c>
      <c r="C84" s="419" t="s">
        <v>3241</v>
      </c>
      <c r="D84" s="407" t="str">
        <f>IF($B84="","",VLOOKUP($C84,'CPOS 176'!$A$17:$AC$10838,3,0))</f>
        <v>Forma em madeira comum para fundação</v>
      </c>
      <c r="E84" s="408" t="str">
        <f>IF($B84="","",VLOOKUP($C84,'CPOS 176'!$A$1:$AC$10838,4,0))</f>
        <v>m²</v>
      </c>
      <c r="F84" s="300">
        <f t="shared" si="11"/>
        <v>21.580000000000002</v>
      </c>
      <c r="G84" s="409">
        <f>IF($B84="","",VLOOKUP($C84,'CPOS 176'!$A$17:$AC$10840,7,0))</f>
        <v>59.86</v>
      </c>
      <c r="H84" s="410">
        <f t="shared" si="12"/>
        <v>1291.78</v>
      </c>
      <c r="I84" s="349" t="str">
        <f t="shared" si="13"/>
        <v>Laje 0,90 m² + muro 20,68 m²</v>
      </c>
      <c r="J84" s="278"/>
      <c r="K84" s="278"/>
    </row>
    <row r="85" spans="1:11" ht="27" customHeight="1" x14ac:dyDescent="0.2">
      <c r="A85" s="298" t="s">
        <v>7996</v>
      </c>
      <c r="B85" s="284" t="s">
        <v>92</v>
      </c>
      <c r="C85" s="419" t="s">
        <v>3272</v>
      </c>
      <c r="D85" s="407" t="str">
        <f>IF($B85="","",VLOOKUP($C85,'CPOS 176'!$A$17:$AC$10838,3,0))</f>
        <v>Armadura em barra de aço CA-50 (A ou B) fyk = 500 MPa</v>
      </c>
      <c r="E85" s="408" t="str">
        <f>IF($B85="","",VLOOKUP($C85,'CPOS 176'!$A$1:$AC$10838,4,0))</f>
        <v>kg</v>
      </c>
      <c r="F85" s="300">
        <f t="shared" si="11"/>
        <v>233.6</v>
      </c>
      <c r="G85" s="409">
        <f>IF($B85="","",VLOOKUP($C85,'CPOS 176'!$A$17:$AC$10840,7,0))</f>
        <v>6.56</v>
      </c>
      <c r="H85" s="410">
        <f t="shared" si="12"/>
        <v>1532.42</v>
      </c>
      <c r="I85" s="349" t="str">
        <f t="shared" si="13"/>
        <v>80 kg/m³</v>
      </c>
      <c r="J85" s="278"/>
      <c r="K85" s="278"/>
    </row>
    <row r="86" spans="1:11" ht="27" customHeight="1" x14ac:dyDescent="0.2">
      <c r="A86" s="298" t="s">
        <v>7997</v>
      </c>
      <c r="B86" s="284" t="s">
        <v>92</v>
      </c>
      <c r="C86" s="419" t="s">
        <v>3281</v>
      </c>
      <c r="D86" s="407" t="str">
        <f>IF($B86="","",VLOOKUP($C86,'CPOS 176'!$A$17:$AC$10838,3,0))</f>
        <v>Concreto usinado, fck = 30 MPa</v>
      </c>
      <c r="E86" s="408" t="str">
        <f>IF($B86="","",VLOOKUP($C86,'CPOS 176'!$A$1:$AC$10838,4,0))</f>
        <v>m³</v>
      </c>
      <c r="F86" s="300">
        <f t="shared" si="11"/>
        <v>2.2999999999999998</v>
      </c>
      <c r="G86" s="409">
        <f>IF($B86="","",VLOOKUP($C86,'CPOS 176'!$A$17:$AC$10840,7,0))</f>
        <v>290.36</v>
      </c>
      <c r="H86" s="410">
        <f t="shared" si="12"/>
        <v>667.83</v>
      </c>
      <c r="I86" s="349" t="str">
        <f t="shared" si="13"/>
        <v>Laje 0,40 m³ + muro 1,90 m³</v>
      </c>
      <c r="J86" s="278"/>
      <c r="K86" s="278"/>
    </row>
    <row r="87" spans="1:11" ht="27" customHeight="1" x14ac:dyDescent="0.2">
      <c r="A87" s="298" t="s">
        <v>7998</v>
      </c>
      <c r="B87" s="284" t="s">
        <v>92</v>
      </c>
      <c r="C87" s="419" t="s">
        <v>3310</v>
      </c>
      <c r="D87" s="407" t="str">
        <f>IF($B87="","",VLOOKUP($C87,'CPOS 176'!$A$17:$AC$10838,3,0))</f>
        <v>Lançamento e adensamento de concreto ou massa em fundação</v>
      </c>
      <c r="E87" s="408" t="str">
        <f>IF($B87="","",VLOOKUP($C87,'CPOS 176'!$A$1:$AC$10838,4,0))</f>
        <v>m³</v>
      </c>
      <c r="F87" s="300">
        <f t="shared" si="11"/>
        <v>2.2999999999999998</v>
      </c>
      <c r="G87" s="409">
        <f>IF($B87="","",VLOOKUP($C87,'CPOS 176'!$A$17:$AC$10840,7,0))</f>
        <v>113.84</v>
      </c>
      <c r="H87" s="410">
        <f t="shared" si="12"/>
        <v>261.83</v>
      </c>
      <c r="I87" s="349" t="str">
        <f t="shared" si="13"/>
        <v>Laje 0,40 m³ + muro 1,90 m³</v>
      </c>
      <c r="J87" s="278"/>
      <c r="K87" s="278"/>
    </row>
    <row r="88" spans="1:11" ht="27" customHeight="1" x14ac:dyDescent="0.2">
      <c r="A88" s="298" t="s">
        <v>7999</v>
      </c>
      <c r="B88" s="284" t="s">
        <v>92</v>
      </c>
      <c r="C88" s="419" t="s">
        <v>3842</v>
      </c>
      <c r="D88" s="407" t="str">
        <f>IF($B88="","",VLOOKUP($C88,'CPOS 176'!$A$17:$AC$10838,3,0))</f>
        <v>Testeira em tábua aparelhada, largura até 20 cm</v>
      </c>
      <c r="E88" s="408" t="str">
        <f>IF($B88="","",VLOOKUP($C88,'CPOS 176'!$A$1:$AC$10838,4,0))</f>
        <v>m</v>
      </c>
      <c r="F88" s="300">
        <f t="shared" si="11"/>
        <v>12.419999999999998</v>
      </c>
      <c r="G88" s="409">
        <f>IF($B88="","",VLOOKUP($C88,'CPOS 176'!$A$17:$AC$10840,7,0))</f>
        <v>21.84</v>
      </c>
      <c r="H88" s="410">
        <f t="shared" si="12"/>
        <v>271.25</v>
      </c>
      <c r="I88" s="349" t="str">
        <f t="shared" si="13"/>
        <v>18 pranchas x 0,69 m</v>
      </c>
      <c r="J88" s="278"/>
      <c r="K88" s="278"/>
    </row>
    <row r="89" spans="1:11" ht="27" customHeight="1" x14ac:dyDescent="0.2">
      <c r="A89" s="298" t="s">
        <v>8000</v>
      </c>
      <c r="B89" s="284" t="s">
        <v>92</v>
      </c>
      <c r="C89" s="419" t="s">
        <v>5670</v>
      </c>
      <c r="D89" s="407" t="str">
        <f>IF($B89="","",VLOOKUP($C89,'CPOS 176'!$A$17:$AC$10838,3,0))</f>
        <v>Tela equipotencial em aço inoxidável, largura de 200 mm, espessura de 1,4 mm</v>
      </c>
      <c r="E89" s="408" t="str">
        <f>IF($B89="","",VLOOKUP($C89,'CPOS 176'!$A$1:$AC$10838,4,0))</f>
        <v>m</v>
      </c>
      <c r="F89" s="300">
        <f t="shared" si="11"/>
        <v>0.69</v>
      </c>
      <c r="G89" s="409">
        <f>IF($B89="","",VLOOKUP($C89,'CPOS 176'!$A$17:$AC$10840,7,0))</f>
        <v>53.58</v>
      </c>
      <c r="H89" s="410">
        <f t="shared" si="12"/>
        <v>36.97</v>
      </c>
      <c r="I89" s="349" t="str">
        <f t="shared" si="13"/>
        <v>0,69 m</v>
      </c>
      <c r="J89" s="278"/>
      <c r="K89" s="278"/>
    </row>
    <row r="90" spans="1:11" ht="27" customHeight="1" x14ac:dyDescent="0.2">
      <c r="A90" s="298" t="s">
        <v>8001</v>
      </c>
      <c r="B90" s="284" t="s">
        <v>92</v>
      </c>
      <c r="C90" s="419" t="s">
        <v>6126</v>
      </c>
      <c r="D90" s="407" t="str">
        <f>IF($B90="","",VLOOKUP($C90,'CPOS 176'!$A$17:$AC$10838,3,0))</f>
        <v>Tubo de concreto (PS-2), DN= 400mm</v>
      </c>
      <c r="E90" s="408" t="str">
        <f>IF($B90="","",VLOOKUP($C90,'CPOS 176'!$A$1:$AC$10838,4,0))</f>
        <v>m</v>
      </c>
      <c r="F90" s="300">
        <f>37.5+0.28</f>
        <v>37.78</v>
      </c>
      <c r="G90" s="409">
        <f>IF($B90="","",VLOOKUP($C90,'CPOS 176'!$A$17:$AC$10840,7,0))</f>
        <v>72.66</v>
      </c>
      <c r="H90" s="410">
        <f t="shared" si="12"/>
        <v>2745.09</v>
      </c>
      <c r="I90" s="349" t="s">
        <v>7220</v>
      </c>
      <c r="J90" s="278"/>
      <c r="K90" s="278"/>
    </row>
    <row r="91" spans="1:11" ht="27" customHeight="1" x14ac:dyDescent="0.2">
      <c r="A91" s="289" t="s">
        <v>8002</v>
      </c>
      <c r="B91" s="84"/>
      <c r="C91" s="296"/>
      <c r="D91" s="292" t="s">
        <v>7964</v>
      </c>
      <c r="E91" s="297"/>
      <c r="F91" s="282"/>
      <c r="G91" s="464"/>
      <c r="H91" s="464">
        <f>SUBTOTAL(9,H92:H97)</f>
        <v>113871.7</v>
      </c>
      <c r="I91" s="282"/>
      <c r="J91" s="278"/>
      <c r="K91" s="278"/>
    </row>
    <row r="92" spans="1:11" ht="33.75" x14ac:dyDescent="0.2">
      <c r="A92" s="298" t="s">
        <v>8003</v>
      </c>
      <c r="B92" s="284" t="s">
        <v>92</v>
      </c>
      <c r="C92" s="299" t="s">
        <v>2871</v>
      </c>
      <c r="D92" s="407" t="str">
        <f>IF($B92="","",VLOOKUP($C92,'CPOS 176'!$A$17:$AC$10838,3,0))</f>
        <v>Locação de vias, calçadas, tanques e lagoas</v>
      </c>
      <c r="E92" s="408" t="str">
        <f>IF($B92="","",VLOOKUP($C92,'CPOS 176'!$A$1:$AC$10838,4,0))</f>
        <v>m²</v>
      </c>
      <c r="F92" s="300">
        <f>278.2*3.5+266.2</f>
        <v>1239.8999999999999</v>
      </c>
      <c r="G92" s="409">
        <f>IF($B92="","",VLOOKUP($C92,'CPOS 176'!$A$17:$AC$10840,7,0))</f>
        <v>1.08</v>
      </c>
      <c r="H92" s="410">
        <f t="shared" ref="H92:H97" si="14">ROUND(F92*G92,2)</f>
        <v>1339.09</v>
      </c>
      <c r="I92" s="349" t="s">
        <v>8572</v>
      </c>
      <c r="J92" s="278"/>
      <c r="K92" s="278"/>
    </row>
    <row r="93" spans="1:11" ht="38.25" x14ac:dyDescent="0.2">
      <c r="A93" s="298" t="s">
        <v>8004</v>
      </c>
      <c r="B93" s="284" t="s">
        <v>92</v>
      </c>
      <c r="C93" s="299" t="s">
        <v>2863</v>
      </c>
      <c r="D93" s="407" t="str">
        <f>IF($B93="","",VLOOKUP($C93,'CPOS 176'!$A$17:$AC$10838,3,0))</f>
        <v>Limpeza mecanizada do terreno, inclusive troncos até 15 cm de diâmetro, com caminhão à disposição dentro e fora da obra, com transporte no raio de até 1 km</v>
      </c>
      <c r="E93" s="408" t="str">
        <f>IF($B93="","",VLOOKUP($C93,'CPOS 176'!$A$1:$AC$10838,4,0))</f>
        <v>m²</v>
      </c>
      <c r="F93" s="300">
        <f>F92</f>
        <v>1239.8999999999999</v>
      </c>
      <c r="G93" s="409">
        <f>IF($B93="","",VLOOKUP($C93,'CPOS 176'!$A$17:$AC$10840,7,0))</f>
        <v>2.2599999999999998</v>
      </c>
      <c r="H93" s="410">
        <f t="shared" si="14"/>
        <v>2802.17</v>
      </c>
      <c r="I93" s="349" t="str">
        <f>I92</f>
        <v>278,20 m x 3,50 m +
266,20 m²  (passeio com largura de 1,30 m com área irregular)</v>
      </c>
      <c r="J93" s="278"/>
      <c r="K93" s="278"/>
    </row>
    <row r="94" spans="1:11" ht="33.75" x14ac:dyDescent="0.2">
      <c r="A94" s="298" t="s">
        <v>8005</v>
      </c>
      <c r="B94" s="284" t="s">
        <v>92</v>
      </c>
      <c r="C94" s="299" t="s">
        <v>6704</v>
      </c>
      <c r="D94" s="407" t="str">
        <f>IF($B94="","",VLOOKUP($C94,'CPOS 176'!$A$17:$AC$10838,3,0))</f>
        <v>Regularização e compactação mecanizada de superfície, sem controle do proctor normal</v>
      </c>
      <c r="E94" s="408" t="str">
        <f>IF($B94="","",VLOOKUP($C94,'CPOS 176'!$A$1:$AC$10838,4,0))</f>
        <v>m²</v>
      </c>
      <c r="F94" s="300">
        <f>F93</f>
        <v>1239.8999999999999</v>
      </c>
      <c r="G94" s="409">
        <f>IF($B94="","",VLOOKUP($C94,'CPOS 176'!$A$17:$AC$10840,7,0))</f>
        <v>1.96</v>
      </c>
      <c r="H94" s="410">
        <f t="shared" si="14"/>
        <v>2430.1999999999998</v>
      </c>
      <c r="I94" s="349" t="str">
        <f>I92</f>
        <v>278,20 m x 3,50 m +
266,20 m²  (passeio com largura de 1,30 m com área irregular)</v>
      </c>
      <c r="J94" s="278"/>
      <c r="K94" s="278"/>
    </row>
    <row r="95" spans="1:11" ht="38.25" x14ac:dyDescent="0.2">
      <c r="A95" s="298" t="s">
        <v>8006</v>
      </c>
      <c r="B95" s="284" t="s">
        <v>92</v>
      </c>
      <c r="C95" s="299" t="s">
        <v>6732</v>
      </c>
      <c r="D95" s="407" t="str">
        <f>IF($B95="","",VLOOKUP($C95,'CPOS 176'!$A$17:$AC$10838,3,0))</f>
        <v>Pavimentação em lajota de concreto 35 MPa, espessura 6 cm, cor natural, tipos: raquete, retangular, sextavado e 16 faces, com rejunte em areia</v>
      </c>
      <c r="E95" s="408" t="str">
        <f>IF($B95="","",VLOOKUP($C95,'CPOS 176'!$A$1:$AC$10838,4,0))</f>
        <v>m²</v>
      </c>
      <c r="F95" s="300">
        <f>F92</f>
        <v>1239.8999999999999</v>
      </c>
      <c r="G95" s="409">
        <f>IF($B95="","",VLOOKUP($C95,'CPOS 176'!$A$17:$AC$10840,7,0))</f>
        <v>54.15</v>
      </c>
      <c r="H95" s="410">
        <f t="shared" si="14"/>
        <v>67140.59</v>
      </c>
      <c r="I95" s="349" t="str">
        <f>I92</f>
        <v>278,20 m x 3,50 m +
266,20 m²  (passeio com largura de 1,30 m com área irregular)</v>
      </c>
      <c r="J95" s="278"/>
      <c r="K95" s="278"/>
    </row>
    <row r="96" spans="1:11" ht="27" customHeight="1" x14ac:dyDescent="0.2">
      <c r="A96" s="298" t="s">
        <v>8536</v>
      </c>
      <c r="B96" s="284" t="s">
        <v>92</v>
      </c>
      <c r="C96" s="299" t="s">
        <v>6737</v>
      </c>
      <c r="D96" s="407" t="str">
        <f>IF($B96="","",VLOOKUP($C96,'CPOS 176'!$A$17:$AC$10838,3,0))</f>
        <v>Guia pré-moldada reta tipo PMSP 100 - fck 25 MPa</v>
      </c>
      <c r="E96" s="408" t="str">
        <f>IF($B96="","",VLOOKUP($C96,'CPOS 176'!$A$1:$AC$10838,4,0))</f>
        <v>m</v>
      </c>
      <c r="F96" s="300">
        <v>1042</v>
      </c>
      <c r="G96" s="409">
        <f>IF($B96="","",VLOOKUP($C96,'CPOS 176'!$A$17:$AC$10840,7,0))</f>
        <v>37.01</v>
      </c>
      <c r="H96" s="410">
        <f t="shared" si="14"/>
        <v>38564.42</v>
      </c>
      <c r="I96" s="349" t="s">
        <v>8553</v>
      </c>
      <c r="J96" s="278"/>
      <c r="K96" s="278"/>
    </row>
    <row r="97" spans="1:11" ht="27" customHeight="1" x14ac:dyDescent="0.2">
      <c r="A97" s="298" t="s">
        <v>8595</v>
      </c>
      <c r="B97" s="284" t="s">
        <v>92</v>
      </c>
      <c r="C97" s="299" t="s">
        <v>6129</v>
      </c>
      <c r="D97" s="407" t="str">
        <f>IF($B97="","",VLOOKUP($C97,'CPOS 176'!$A$17:$AC$10838,3,0))</f>
        <v>Tubo de concreto (PA-1), DN= 800mm</v>
      </c>
      <c r="E97" s="408" t="str">
        <f>IF($B97="","",VLOOKUP($C97,'CPOS 176'!$A$1:$AC$10838,4,0))</f>
        <v>m</v>
      </c>
      <c r="F97" s="300">
        <v>7</v>
      </c>
      <c r="G97" s="409">
        <f>IF($B97="","",VLOOKUP($C97,'CPOS 176'!$A$17:$AC$10840,7,0))</f>
        <v>227.89</v>
      </c>
      <c r="H97" s="410">
        <f t="shared" si="14"/>
        <v>1595.23</v>
      </c>
      <c r="I97" s="411"/>
      <c r="J97" s="278"/>
      <c r="K97" s="278"/>
    </row>
    <row r="98" spans="1:11" ht="27" customHeight="1" x14ac:dyDescent="0.2">
      <c r="A98" s="296" t="s">
        <v>8007</v>
      </c>
      <c r="B98" s="286"/>
      <c r="C98" s="138"/>
      <c r="D98" s="85" t="s">
        <v>8013</v>
      </c>
      <c r="E98" s="302"/>
      <c r="F98" s="282"/>
      <c r="G98" s="282"/>
      <c r="H98" s="282">
        <f>SUBTOTAL(9,H99:H194)</f>
        <v>460623.78999999992</v>
      </c>
      <c r="I98" s="282"/>
      <c r="J98" s="278"/>
      <c r="K98" s="278"/>
    </row>
    <row r="99" spans="1:11" s="414" customFormat="1" ht="27" customHeight="1" x14ac:dyDescent="0.2">
      <c r="A99" s="428" t="s">
        <v>8108</v>
      </c>
      <c r="B99" s="429"/>
      <c r="C99" s="430"/>
      <c r="D99" s="431" t="s">
        <v>8582</v>
      </c>
      <c r="E99" s="432"/>
      <c r="F99" s="433"/>
      <c r="G99" s="434"/>
      <c r="H99" s="435"/>
      <c r="I99" s="465"/>
      <c r="J99" s="413"/>
      <c r="K99" s="413"/>
    </row>
    <row r="100" spans="1:11" ht="38.25" x14ac:dyDescent="0.2">
      <c r="A100" s="298" t="s">
        <v>8008</v>
      </c>
      <c r="B100" s="301" t="s">
        <v>92</v>
      </c>
      <c r="C100" s="424" t="s">
        <v>7233</v>
      </c>
      <c r="D100" s="407" t="str">
        <f>IF($B100="","",VLOOKUP($C100,'CPOS 176'!$A$17:$AC$10838,3,0))</f>
        <v>Elaboração de projeto de adequação de entrada de energia elétrica junto a concessionária, com medição em baixa tensão e demanda até 75 KVA</v>
      </c>
      <c r="E100" s="408" t="str">
        <f>IF($B100="","",VLOOKUP($C100,'CPOS 176'!$A$1:$AC$10838,4,0))</f>
        <v>un</v>
      </c>
      <c r="F100" s="425">
        <v>1</v>
      </c>
      <c r="G100" s="409">
        <f>IF($B100="","",VLOOKUP($C100,'CPOS 176'!$A$17:$AC$10840,7,0))</f>
        <v>4864.24</v>
      </c>
      <c r="H100" s="410">
        <f t="shared" ref="H100:H113" si="15">ROUND(F100*G100,2)</f>
        <v>4864.24</v>
      </c>
      <c r="I100" s="349" t="s">
        <v>7220</v>
      </c>
      <c r="J100" s="278"/>
      <c r="K100" s="278"/>
    </row>
    <row r="101" spans="1:11" ht="27" customHeight="1" x14ac:dyDescent="0.2">
      <c r="A101" s="298" t="s">
        <v>8009</v>
      </c>
      <c r="B101" s="301" t="s">
        <v>92</v>
      </c>
      <c r="C101" s="424" t="s">
        <v>6950</v>
      </c>
      <c r="D101" s="407" t="str">
        <f>IF($B101="","",VLOOKUP($C101,'CPOS 176'!$A$17:$AC$10838,3,0))</f>
        <v>Poste de concreto circular, 200 kg, H = 11,00 m</v>
      </c>
      <c r="E101" s="408" t="str">
        <f>IF($B101="","",VLOOKUP($C101,'CPOS 176'!$A$1:$AC$10838,4,0))</f>
        <v>un</v>
      </c>
      <c r="F101" s="425">
        <v>18</v>
      </c>
      <c r="G101" s="409">
        <f>IF($B101="","",VLOOKUP($C101,'CPOS 176'!$A$17:$AC$10840,7,0))</f>
        <v>1215.8399999999999</v>
      </c>
      <c r="H101" s="410">
        <f t="shared" si="15"/>
        <v>21885.119999999999</v>
      </c>
      <c r="I101" s="349" t="s">
        <v>7220</v>
      </c>
      <c r="J101" s="278"/>
      <c r="K101" s="278"/>
    </row>
    <row r="102" spans="1:11" ht="27" customHeight="1" x14ac:dyDescent="0.2">
      <c r="A102" s="298" t="s">
        <v>8010</v>
      </c>
      <c r="B102" s="301" t="s">
        <v>92</v>
      </c>
      <c r="C102" s="426" t="s">
        <v>6955</v>
      </c>
      <c r="D102" s="407" t="str">
        <f>IF($B102="","",VLOOKUP($C102,'CPOS 176'!$A$17:$AC$10838,3,0))</f>
        <v>Poste de concreto circular, 400 kg, H = 11,00 m</v>
      </c>
      <c r="E102" s="408" t="str">
        <f>IF($B102="","",VLOOKUP($C102,'CPOS 176'!$A$1:$AC$10838,4,0))</f>
        <v>un</v>
      </c>
      <c r="F102" s="425">
        <v>2</v>
      </c>
      <c r="G102" s="409">
        <f>IF($B102="","",VLOOKUP($C102,'CPOS 176'!$A$17:$AC$10840,7,0))</f>
        <v>1578.58</v>
      </c>
      <c r="H102" s="410">
        <f t="shared" si="15"/>
        <v>3157.16</v>
      </c>
      <c r="I102" s="349" t="s">
        <v>7220</v>
      </c>
      <c r="J102" s="278"/>
      <c r="K102" s="278"/>
    </row>
    <row r="103" spans="1:11" ht="27" customHeight="1" x14ac:dyDescent="0.2">
      <c r="A103" s="298" t="s">
        <v>8011</v>
      </c>
      <c r="B103" s="301" t="s">
        <v>92</v>
      </c>
      <c r="C103" s="426" t="s">
        <v>6958</v>
      </c>
      <c r="D103" s="407" t="str">
        <f>IF($B103="","",VLOOKUP($C103,'CPOS 176'!$A$17:$AC$10838,3,0))</f>
        <v>Poste de concreto circular, 600 kg, H = 11,00 m</v>
      </c>
      <c r="E103" s="408" t="str">
        <f>IF($B103="","",VLOOKUP($C103,'CPOS 176'!$A$1:$AC$10838,4,0))</f>
        <v>un</v>
      </c>
      <c r="F103" s="425">
        <v>5</v>
      </c>
      <c r="G103" s="409">
        <f>IF($B103="","",VLOOKUP($C103,'CPOS 176'!$A$17:$AC$10840,7,0))</f>
        <v>1916.87</v>
      </c>
      <c r="H103" s="410">
        <f t="shared" si="15"/>
        <v>9584.35</v>
      </c>
      <c r="I103" s="349" t="s">
        <v>7220</v>
      </c>
      <c r="J103" s="278"/>
      <c r="K103" s="278"/>
    </row>
    <row r="104" spans="1:11" ht="27" customHeight="1" x14ac:dyDescent="0.2">
      <c r="A104" s="298" t="s">
        <v>8012</v>
      </c>
      <c r="B104" s="301" t="s">
        <v>92</v>
      </c>
      <c r="C104" s="426" t="s">
        <v>6965</v>
      </c>
      <c r="D104" s="407" t="str">
        <f>IF($B104="","",VLOOKUP($C104,'CPOS 176'!$A$17:$AC$10838,3,0))</f>
        <v>Estrutura tipo N3</v>
      </c>
      <c r="E104" s="408" t="str">
        <f>IF($B104="","",VLOOKUP($C104,'CPOS 176'!$A$1:$AC$10838,4,0))</f>
        <v>un</v>
      </c>
      <c r="F104" s="425">
        <v>30</v>
      </c>
      <c r="G104" s="409">
        <f>IF($B104="","",VLOOKUP($C104,'CPOS 176'!$A$17:$AC$10840,7,0))</f>
        <v>1023.28</v>
      </c>
      <c r="H104" s="410">
        <f t="shared" si="15"/>
        <v>30698.400000000001</v>
      </c>
      <c r="I104" s="349" t="s">
        <v>7220</v>
      </c>
      <c r="J104" s="278"/>
      <c r="K104" s="278"/>
    </row>
    <row r="105" spans="1:11" ht="27" customHeight="1" x14ac:dyDescent="0.2">
      <c r="A105" s="298" t="s">
        <v>8109</v>
      </c>
      <c r="B105" s="301" t="s">
        <v>92</v>
      </c>
      <c r="C105" s="424" t="s">
        <v>6970</v>
      </c>
      <c r="D105" s="407" t="str">
        <f>IF($B105="","",VLOOKUP($C105,'CPOS 176'!$A$17:$AC$10838,3,0))</f>
        <v>Armação secundária tipo 1C - 2R</v>
      </c>
      <c r="E105" s="408" t="str">
        <f>IF($B105="","",VLOOKUP($C105,'CPOS 176'!$A$1:$AC$10838,4,0))</f>
        <v>un</v>
      </c>
      <c r="F105" s="425">
        <v>5</v>
      </c>
      <c r="G105" s="409">
        <f>IF($B105="","",VLOOKUP($C105,'CPOS 176'!$A$17:$AC$10840,7,0))</f>
        <v>161.91</v>
      </c>
      <c r="H105" s="410">
        <f t="shared" si="15"/>
        <v>809.55</v>
      </c>
      <c r="I105" s="349" t="s">
        <v>7220</v>
      </c>
      <c r="J105" s="278"/>
      <c r="K105" s="278"/>
    </row>
    <row r="106" spans="1:11" ht="27" customHeight="1" x14ac:dyDescent="0.2">
      <c r="A106" s="298" t="s">
        <v>8110</v>
      </c>
      <c r="B106" s="301" t="s">
        <v>92</v>
      </c>
      <c r="C106" s="424" t="s">
        <v>4707</v>
      </c>
      <c r="D106" s="407" t="str">
        <f>IF($B106="","",VLOOKUP($C106,'CPOS 176'!$A$17:$AC$10838,3,0))</f>
        <v>Transformador de potência trifásico de 150 kVA, classe 15 kV, a óleo</v>
      </c>
      <c r="E106" s="408" t="str">
        <f>IF($B106="","",VLOOKUP($C106,'CPOS 176'!$A$1:$AC$10838,4,0))</f>
        <v>un</v>
      </c>
      <c r="F106" s="425">
        <v>1</v>
      </c>
      <c r="G106" s="409">
        <f>IF($B106="","",VLOOKUP($C106,'CPOS 176'!$A$17:$AC$10840,7,0))</f>
        <v>11408.14</v>
      </c>
      <c r="H106" s="410">
        <f t="shared" si="15"/>
        <v>11408.14</v>
      </c>
      <c r="I106" s="349" t="s">
        <v>7220</v>
      </c>
      <c r="J106" s="278"/>
      <c r="K106" s="278"/>
    </row>
    <row r="107" spans="1:11" ht="27" customHeight="1" x14ac:dyDescent="0.2">
      <c r="A107" s="298" t="s">
        <v>8111</v>
      </c>
      <c r="B107" s="301" t="s">
        <v>92</v>
      </c>
      <c r="C107" s="424" t="s">
        <v>4712</v>
      </c>
      <c r="D107" s="407" t="str">
        <f>IF($B107="","",VLOOKUP($C107,'CPOS 176'!$A$17:$AC$10838,3,0))</f>
        <v>Transformador de potência trifásico de 75 kVA, classe 15 kV, a óleo</v>
      </c>
      <c r="E107" s="408" t="str">
        <f>IF($B107="","",VLOOKUP($C107,'CPOS 176'!$A$1:$AC$10838,4,0))</f>
        <v>un</v>
      </c>
      <c r="F107" s="425">
        <v>4</v>
      </c>
      <c r="G107" s="409">
        <f>IF($B107="","",VLOOKUP($C107,'CPOS 176'!$A$17:$AC$10840,7,0))</f>
        <v>8977.67</v>
      </c>
      <c r="H107" s="410">
        <f t="shared" si="15"/>
        <v>35910.68</v>
      </c>
      <c r="I107" s="349" t="s">
        <v>7220</v>
      </c>
      <c r="J107" s="278"/>
      <c r="K107" s="278"/>
    </row>
    <row r="108" spans="1:11" ht="27" customHeight="1" x14ac:dyDescent="0.2">
      <c r="A108" s="298" t="s">
        <v>8112</v>
      </c>
      <c r="B108" s="301" t="s">
        <v>92</v>
      </c>
      <c r="C108" s="424" t="s">
        <v>4747</v>
      </c>
      <c r="D108" s="407" t="str">
        <f>IF($B108="","",VLOOKUP($C108,'CPOS 176'!$A$17:$AC$10838,3,0))</f>
        <v>Suporte de transformador em poste ou estaleiro</v>
      </c>
      <c r="E108" s="408" t="str">
        <f>IF($B108="","",VLOOKUP($C108,'CPOS 176'!$A$1:$AC$10838,4,0))</f>
        <v>un</v>
      </c>
      <c r="F108" s="425">
        <v>10</v>
      </c>
      <c r="G108" s="409">
        <f>IF($B108="","",VLOOKUP($C108,'CPOS 176'!$A$17:$AC$10840,7,0))</f>
        <v>188.65</v>
      </c>
      <c r="H108" s="410">
        <f t="shared" si="15"/>
        <v>1886.5</v>
      </c>
      <c r="I108" s="349" t="s">
        <v>7220</v>
      </c>
      <c r="J108" s="278"/>
      <c r="K108" s="278"/>
    </row>
    <row r="109" spans="1:11" ht="27" customHeight="1" x14ac:dyDescent="0.2">
      <c r="A109" s="298" t="s">
        <v>8113</v>
      </c>
      <c r="B109" s="301" t="s">
        <v>92</v>
      </c>
      <c r="C109" s="427" t="s">
        <v>4678</v>
      </c>
      <c r="D109" s="407" t="str">
        <f>IF($B109="","",VLOOKUP($C109,'CPOS 176'!$A$17:$AC$10838,3,0))</f>
        <v>Para-raios de distribuição, classe 12 kV/10 kA, completo, encapsulado com polímero</v>
      </c>
      <c r="E109" s="408" t="str">
        <f>IF($B109="","",VLOOKUP($C109,'CPOS 176'!$A$1:$AC$10838,4,0))</f>
        <v>un</v>
      </c>
      <c r="F109" s="425">
        <v>15</v>
      </c>
      <c r="G109" s="409">
        <f>IF($B109="","",VLOOKUP($C109,'CPOS 176'!$A$17:$AC$10840,7,0))</f>
        <v>181.39</v>
      </c>
      <c r="H109" s="410">
        <f t="shared" si="15"/>
        <v>2720.85</v>
      </c>
      <c r="I109" s="349" t="s">
        <v>7220</v>
      </c>
      <c r="J109" s="278"/>
      <c r="K109" s="278"/>
    </row>
    <row r="110" spans="1:11" ht="27" customHeight="1" x14ac:dyDescent="0.2">
      <c r="A110" s="298" t="s">
        <v>8114</v>
      </c>
      <c r="B110" s="301" t="s">
        <v>92</v>
      </c>
      <c r="C110" s="426" t="s">
        <v>4869</v>
      </c>
      <c r="D110" s="407" t="str">
        <f>IF($B110="","",VLOOKUP($C110,'CPOS 176'!$A$17:$AC$10838,3,0))</f>
        <v>Chave fusível base ´C´ para 15 kV/100 A, com capacidade de ruptura até 10 kA - com fusível</v>
      </c>
      <c r="E110" s="408" t="str">
        <f>IF($B110="","",VLOOKUP($C110,'CPOS 176'!$A$1:$AC$10838,4,0))</f>
        <v>un</v>
      </c>
      <c r="F110" s="425">
        <v>15</v>
      </c>
      <c r="G110" s="409">
        <f>IF($B110="","",VLOOKUP($C110,'CPOS 176'!$A$17:$AC$10840,7,0))</f>
        <v>299.91000000000003</v>
      </c>
      <c r="H110" s="410">
        <f t="shared" si="15"/>
        <v>4498.6499999999996</v>
      </c>
      <c r="I110" s="349" t="s">
        <v>7220</v>
      </c>
      <c r="J110" s="278"/>
      <c r="K110" s="278"/>
    </row>
    <row r="111" spans="1:11" ht="27" customHeight="1" x14ac:dyDescent="0.2">
      <c r="A111" s="298" t="s">
        <v>8115</v>
      </c>
      <c r="B111" s="301" t="s">
        <v>92</v>
      </c>
      <c r="C111" s="426" t="s">
        <v>4672</v>
      </c>
      <c r="D111" s="407" t="str">
        <f>IF($B111="","",VLOOKUP($C111,'CPOS 176'!$A$17:$AC$10838,3,0))</f>
        <v>Terminal modular (mufla) unipolar externo para cabo até 70 mm²/15 kV</v>
      </c>
      <c r="E111" s="408" t="str">
        <f>IF($B111="","",VLOOKUP($C111,'CPOS 176'!$A$1:$AC$10838,4,0))</f>
        <v>cj</v>
      </c>
      <c r="F111" s="425">
        <v>6</v>
      </c>
      <c r="G111" s="409">
        <f>IF($B111="","",VLOOKUP($C111,'CPOS 176'!$A$17:$AC$10840,7,0))</f>
        <v>397.97</v>
      </c>
      <c r="H111" s="410">
        <f t="shared" si="15"/>
        <v>2387.8200000000002</v>
      </c>
      <c r="I111" s="349" t="s">
        <v>7220</v>
      </c>
      <c r="J111" s="278"/>
      <c r="K111" s="278"/>
    </row>
    <row r="112" spans="1:11" ht="27" customHeight="1" x14ac:dyDescent="0.2">
      <c r="A112" s="298" t="s">
        <v>8116</v>
      </c>
      <c r="B112" s="301" t="s">
        <v>92</v>
      </c>
      <c r="C112" s="424" t="s">
        <v>5648</v>
      </c>
      <c r="D112" s="407" t="str">
        <f>IF($B112="","",VLOOKUP($C112,'CPOS 176'!$A$17:$AC$10838,3,0))</f>
        <v>Haste de aterramento de 5/8'' x 2,4 m</v>
      </c>
      <c r="E112" s="408" t="str">
        <f>IF($B112="","",VLOOKUP($C112,'CPOS 176'!$A$1:$AC$10838,4,0))</f>
        <v>un</v>
      </c>
      <c r="F112" s="425">
        <v>5</v>
      </c>
      <c r="G112" s="409">
        <f>IF($B112="","",VLOOKUP($C112,'CPOS 176'!$A$17:$AC$10840,7,0))</f>
        <v>87.62</v>
      </c>
      <c r="H112" s="410">
        <f t="shared" si="15"/>
        <v>438.1</v>
      </c>
      <c r="I112" s="349" t="s">
        <v>7220</v>
      </c>
      <c r="J112" s="278"/>
      <c r="K112" s="278"/>
    </row>
    <row r="113" spans="1:11" ht="27" customHeight="1" x14ac:dyDescent="0.2">
      <c r="A113" s="298" t="s">
        <v>8117</v>
      </c>
      <c r="B113" s="301" t="s">
        <v>92</v>
      </c>
      <c r="C113" s="424" t="s">
        <v>5211</v>
      </c>
      <c r="D113" s="407" t="str">
        <f>IF($B113="","",VLOOKUP($C113,'CPOS 176'!$A$17:$AC$10838,3,0))</f>
        <v>Cabo de alumínio nu com alma de aço CAA, 1/0 AWG - Raven</v>
      </c>
      <c r="E113" s="408" t="str">
        <f>IF($B113="","",VLOOKUP($C113,'CPOS 176'!$A$1:$AC$10838,4,0))</f>
        <v>m</v>
      </c>
      <c r="F113" s="425">
        <v>2850</v>
      </c>
      <c r="G113" s="409">
        <f>IF($B113="","",VLOOKUP($C113,'CPOS 176'!$A$17:$AC$10840,7,0))</f>
        <v>10.74</v>
      </c>
      <c r="H113" s="410">
        <f t="shared" si="15"/>
        <v>30609</v>
      </c>
      <c r="I113" s="349" t="s">
        <v>7220</v>
      </c>
      <c r="J113" s="278"/>
      <c r="K113" s="278"/>
    </row>
    <row r="114" spans="1:11" s="414" customFormat="1" ht="27" customHeight="1" x14ac:dyDescent="0.2">
      <c r="A114" s="436" t="s">
        <v>8118</v>
      </c>
      <c r="B114" s="437"/>
      <c r="C114" s="438"/>
      <c r="D114" s="439" t="s">
        <v>8014</v>
      </c>
      <c r="E114" s="440" t="str">
        <f>IF($B114="","",VLOOKUP($C114,'CPOS 176'!$A$1:$AC$10838,4,0))</f>
        <v/>
      </c>
      <c r="F114" s="441"/>
      <c r="G114" s="442" t="str">
        <f>IF($B114="","",VLOOKUP($C114,'CPOS 176'!$A$17:$AC$10840,7,0))</f>
        <v/>
      </c>
      <c r="H114" s="443"/>
      <c r="I114" s="465"/>
      <c r="J114" s="413"/>
      <c r="K114" s="413"/>
    </row>
    <row r="115" spans="1:11" ht="38.25" x14ac:dyDescent="0.2">
      <c r="A115" s="298" t="s">
        <v>8119</v>
      </c>
      <c r="B115" s="301" t="s">
        <v>92</v>
      </c>
      <c r="C115" s="426" t="s">
        <v>7234</v>
      </c>
      <c r="D115" s="407" t="str">
        <f>IF($B115="","",VLOOKUP($C115,'CPOS 176'!$A$17:$AC$10838,3,0))</f>
        <v>Elaboração de projeto de adequação de entrada de energia elétrica junto a concessionária, com medição em média tensão, subestação simplificada e demanda de 75 kVA a 300 kVA</v>
      </c>
      <c r="E115" s="408" t="str">
        <f>IF($B115="","",VLOOKUP($C115,'CPOS 176'!$A$1:$AC$10838,4,0))</f>
        <v>un</v>
      </c>
      <c r="F115" s="425">
        <v>1</v>
      </c>
      <c r="G115" s="409">
        <f>IF($B115="","",VLOOKUP($C115,'CPOS 176'!$A$17:$AC$10840,7,0))</f>
        <v>8225.9599999999991</v>
      </c>
      <c r="H115" s="410">
        <f t="shared" ref="H115:H147" si="16">ROUND(F115*G115,2)</f>
        <v>8225.9599999999991</v>
      </c>
      <c r="I115" s="349" t="s">
        <v>7220</v>
      </c>
      <c r="J115" s="278"/>
      <c r="K115" s="278"/>
    </row>
    <row r="116" spans="1:11" ht="27" customHeight="1" x14ac:dyDescent="0.2">
      <c r="A116" s="298" t="s">
        <v>8120</v>
      </c>
      <c r="B116" s="301" t="s">
        <v>92</v>
      </c>
      <c r="C116" s="426" t="s">
        <v>6960</v>
      </c>
      <c r="D116" s="407" t="str">
        <f>IF($B116="","",VLOOKUP($C116,'CPOS 176'!$A$17:$AC$10838,3,0))</f>
        <v>Poste de concreto circular, 1000 kg, H = 12,00 m</v>
      </c>
      <c r="E116" s="408" t="str">
        <f>IF($B116="","",VLOOKUP($C116,'CPOS 176'!$A$1:$AC$10838,4,0))</f>
        <v>un</v>
      </c>
      <c r="F116" s="425">
        <v>1</v>
      </c>
      <c r="G116" s="409">
        <f>IF($B116="","",VLOOKUP($C116,'CPOS 176'!$A$17:$AC$10840,7,0))</f>
        <v>3040.77</v>
      </c>
      <c r="H116" s="410">
        <f t="shared" si="16"/>
        <v>3040.77</v>
      </c>
      <c r="I116" s="349" t="s">
        <v>7220</v>
      </c>
      <c r="J116" s="278"/>
      <c r="K116" s="278"/>
    </row>
    <row r="117" spans="1:11" ht="27" customHeight="1" x14ac:dyDescent="0.2">
      <c r="A117" s="298" t="s">
        <v>8121</v>
      </c>
      <c r="B117" s="301" t="s">
        <v>92</v>
      </c>
      <c r="C117" s="426" t="s">
        <v>4706</v>
      </c>
      <c r="D117" s="407" t="str">
        <f>IF($B117="","",VLOOKUP($C117,'CPOS 176'!$A$17:$AC$10838,3,0))</f>
        <v>Transformador de potência trifásico de 225 kVA, classe 15 kV, a óleo</v>
      </c>
      <c r="E117" s="408" t="str">
        <f>IF($B117="","",VLOOKUP($C117,'CPOS 176'!$A$1:$AC$10838,4,0))</f>
        <v>un</v>
      </c>
      <c r="F117" s="425">
        <v>1</v>
      </c>
      <c r="G117" s="409">
        <f>IF($B117="","",VLOOKUP($C117,'CPOS 176'!$A$17:$AC$10840,7,0))</f>
        <v>15434.94</v>
      </c>
      <c r="H117" s="410">
        <f t="shared" si="16"/>
        <v>15434.94</v>
      </c>
      <c r="I117" s="349" t="s">
        <v>7220</v>
      </c>
      <c r="J117" s="278"/>
      <c r="K117" s="278"/>
    </row>
    <row r="118" spans="1:11" ht="27" customHeight="1" x14ac:dyDescent="0.2">
      <c r="A118" s="298" t="s">
        <v>8122</v>
      </c>
      <c r="B118" s="301" t="s">
        <v>92</v>
      </c>
      <c r="C118" s="424" t="s">
        <v>5252</v>
      </c>
      <c r="D118" s="407" t="str">
        <f>IF($B118="","",VLOOKUP($C118,'CPOS 176'!$A$17:$AC$10838,3,0))</f>
        <v>Cabo de cobre flexível de 120 mm², isolamento 0,6/1kV - isolação HEPR 90°C</v>
      </c>
      <c r="E118" s="408" t="str">
        <f>IF($B118="","",VLOOKUP($C118,'CPOS 176'!$A$1:$AC$10838,4,0))</f>
        <v>m</v>
      </c>
      <c r="F118" s="425">
        <v>150</v>
      </c>
      <c r="G118" s="409">
        <f>IF($B118="","",VLOOKUP($C118,'CPOS 176'!$A$17:$AC$10840,7,0))</f>
        <v>58.55</v>
      </c>
      <c r="H118" s="410">
        <f t="shared" si="16"/>
        <v>8782.5</v>
      </c>
      <c r="I118" s="349" t="s">
        <v>7220</v>
      </c>
      <c r="J118" s="278"/>
      <c r="K118" s="278"/>
    </row>
    <row r="119" spans="1:11" ht="27" customHeight="1" x14ac:dyDescent="0.2">
      <c r="A119" s="298" t="s">
        <v>8123</v>
      </c>
      <c r="B119" s="301" t="s">
        <v>92</v>
      </c>
      <c r="C119" s="427" t="s">
        <v>4822</v>
      </c>
      <c r="D119" s="407" t="str">
        <f>IF($B119="","",VLOOKUP($C119,'CPOS 176'!$A$17:$AC$10838,3,0))</f>
        <v>Disjuntor em caixa moldada, térmico e magnético ajustáveis, tripolar 630/690 V, faixa de ajuste de 440 até 630 A</v>
      </c>
      <c r="E119" s="408" t="str">
        <f>IF($B119="","",VLOOKUP($C119,'CPOS 176'!$A$1:$AC$10838,4,0))</f>
        <v>un</v>
      </c>
      <c r="F119" s="425">
        <v>1</v>
      </c>
      <c r="G119" s="409">
        <f>IF($B119="","",VLOOKUP($C119,'CPOS 176'!$A$17:$AC$10840,7,0))</f>
        <v>4229.2700000000004</v>
      </c>
      <c r="H119" s="410">
        <f t="shared" si="16"/>
        <v>4229.2700000000004</v>
      </c>
      <c r="I119" s="349" t="s">
        <v>7220</v>
      </c>
      <c r="J119" s="278"/>
      <c r="K119" s="278"/>
    </row>
    <row r="120" spans="1:11" ht="27" customHeight="1" x14ac:dyDescent="0.2">
      <c r="A120" s="298" t="s">
        <v>8124</v>
      </c>
      <c r="B120" s="301" t="s">
        <v>92</v>
      </c>
      <c r="C120" s="426" t="s">
        <v>6963</v>
      </c>
      <c r="D120" s="407" t="str">
        <f>IF($B120="","",VLOOKUP($C120,'CPOS 176'!$A$17:$AC$10838,3,0))</f>
        <v>Estrutura tipo M1</v>
      </c>
      <c r="E120" s="408" t="str">
        <f>IF($B120="","",VLOOKUP($C120,'CPOS 176'!$A$1:$AC$10838,4,0))</f>
        <v>un</v>
      </c>
      <c r="F120" s="425">
        <v>2</v>
      </c>
      <c r="G120" s="409">
        <f>IF($B120="","",VLOOKUP($C120,'CPOS 176'!$A$17:$AC$10840,7,0))</f>
        <v>443.06</v>
      </c>
      <c r="H120" s="410">
        <f t="shared" si="16"/>
        <v>886.12</v>
      </c>
      <c r="I120" s="349" t="s">
        <v>7220</v>
      </c>
      <c r="J120" s="278"/>
      <c r="K120" s="278"/>
    </row>
    <row r="121" spans="1:11" ht="27" customHeight="1" x14ac:dyDescent="0.2">
      <c r="A121" s="298" t="s">
        <v>8125</v>
      </c>
      <c r="B121" s="301" t="s">
        <v>92</v>
      </c>
      <c r="C121" s="424" t="s">
        <v>4668</v>
      </c>
      <c r="D121" s="407" t="str">
        <f>IF($B121="","",VLOOKUP($C121,'CPOS 176'!$A$17:$AC$10838,3,0))</f>
        <v>Isolador tipo pino para 15 kV, inclusive pino (poste)</v>
      </c>
      <c r="E121" s="408" t="str">
        <f>IF($B121="","",VLOOKUP($C121,'CPOS 176'!$A$1:$AC$10838,4,0))</f>
        <v>un</v>
      </c>
      <c r="F121" s="425">
        <v>6</v>
      </c>
      <c r="G121" s="409">
        <f>IF($B121="","",VLOOKUP($C121,'CPOS 176'!$A$17:$AC$10840,7,0))</f>
        <v>59.11</v>
      </c>
      <c r="H121" s="410">
        <f t="shared" si="16"/>
        <v>354.66</v>
      </c>
      <c r="I121" s="349" t="s">
        <v>7220</v>
      </c>
      <c r="J121" s="278"/>
      <c r="K121" s="278"/>
    </row>
    <row r="122" spans="1:11" ht="27" customHeight="1" x14ac:dyDescent="0.2">
      <c r="A122" s="298" t="s">
        <v>8126</v>
      </c>
      <c r="B122" s="301" t="s">
        <v>92</v>
      </c>
      <c r="C122" s="426" t="s">
        <v>4682</v>
      </c>
      <c r="D122" s="407" t="str">
        <f>IF($B122="","",VLOOKUP($C122,'CPOS 176'!$A$17:$AC$10838,3,0))</f>
        <v>Para-raios de distribuição, classe 15 kV/10 kA, completo, encapsulado com polímero</v>
      </c>
      <c r="E122" s="408" t="str">
        <f>IF($B122="","",VLOOKUP($C122,'CPOS 176'!$A$1:$AC$10838,4,0))</f>
        <v>un</v>
      </c>
      <c r="F122" s="425">
        <v>6</v>
      </c>
      <c r="G122" s="409">
        <f>IF($B122="","",VLOOKUP($C122,'CPOS 176'!$A$17:$AC$10840,7,0))</f>
        <v>187.03</v>
      </c>
      <c r="H122" s="410">
        <f t="shared" si="16"/>
        <v>1122.18</v>
      </c>
      <c r="I122" s="349" t="s">
        <v>7220</v>
      </c>
      <c r="J122" s="278"/>
      <c r="K122" s="278"/>
    </row>
    <row r="123" spans="1:11" ht="27" customHeight="1" x14ac:dyDescent="0.2">
      <c r="A123" s="298" t="s">
        <v>8127</v>
      </c>
      <c r="B123" s="301" t="s">
        <v>92</v>
      </c>
      <c r="C123" s="426" t="s">
        <v>4869</v>
      </c>
      <c r="D123" s="407" t="str">
        <f>IF($B123="","",VLOOKUP($C123,'CPOS 176'!$A$17:$AC$10838,3,0))</f>
        <v>Chave fusível base ´C´ para 15 kV/100 A, com capacidade de ruptura até 10 kA - com fusível</v>
      </c>
      <c r="E123" s="408" t="str">
        <f>IF($B123="","",VLOOKUP($C123,'CPOS 176'!$A$1:$AC$10838,4,0))</f>
        <v>un</v>
      </c>
      <c r="F123" s="425">
        <v>6</v>
      </c>
      <c r="G123" s="409">
        <f>IF($B123="","",VLOOKUP($C123,'CPOS 176'!$A$17:$AC$10840,7,0))</f>
        <v>299.91000000000003</v>
      </c>
      <c r="H123" s="410">
        <f t="shared" si="16"/>
        <v>1799.46</v>
      </c>
      <c r="I123" s="349" t="s">
        <v>7220</v>
      </c>
      <c r="J123" s="278"/>
      <c r="K123" s="278"/>
    </row>
    <row r="124" spans="1:11" ht="27" customHeight="1" x14ac:dyDescent="0.2">
      <c r="A124" s="298" t="s">
        <v>8128</v>
      </c>
      <c r="B124" s="301" t="s">
        <v>92</v>
      </c>
      <c r="C124" s="426" t="s">
        <v>4672</v>
      </c>
      <c r="D124" s="407" t="str">
        <f>IF($B124="","",VLOOKUP($C124,'CPOS 176'!$A$17:$AC$10838,3,0))</f>
        <v>Terminal modular (mufla) unipolar externo para cabo até 70 mm²/15 kV</v>
      </c>
      <c r="E124" s="408" t="str">
        <f>IF($B124="","",VLOOKUP($C124,'CPOS 176'!$A$1:$AC$10838,4,0))</f>
        <v>cj</v>
      </c>
      <c r="F124" s="425">
        <v>3</v>
      </c>
      <c r="G124" s="409">
        <f>IF($B124="","",VLOOKUP($C124,'CPOS 176'!$A$17:$AC$10840,7,0))</f>
        <v>397.97</v>
      </c>
      <c r="H124" s="410">
        <f t="shared" si="16"/>
        <v>1193.9100000000001</v>
      </c>
      <c r="I124" s="349" t="s">
        <v>7220</v>
      </c>
      <c r="J124" s="278"/>
      <c r="K124" s="278"/>
    </row>
    <row r="125" spans="1:11" ht="27" customHeight="1" x14ac:dyDescent="0.2">
      <c r="A125" s="298" t="s">
        <v>8129</v>
      </c>
      <c r="B125" s="301" t="s">
        <v>92</v>
      </c>
      <c r="C125" s="424" t="s">
        <v>6977</v>
      </c>
      <c r="D125" s="407" t="str">
        <f>IF($B125="","",VLOOKUP($C125,'CPOS 176'!$A$17:$AC$10838,3,0))</f>
        <v>Braçadeira circular em aço carbono galvanizado, diâmetro nominal de 140 até 300 mm</v>
      </c>
      <c r="E125" s="408" t="str">
        <f>IF($B125="","",VLOOKUP($C125,'CPOS 176'!$A$1:$AC$10838,4,0))</f>
        <v>un</v>
      </c>
      <c r="F125" s="425">
        <v>3</v>
      </c>
      <c r="G125" s="409">
        <f>IF($B125="","",VLOOKUP($C125,'CPOS 176'!$A$17:$AC$10840,7,0))</f>
        <v>44.28</v>
      </c>
      <c r="H125" s="410">
        <f t="shared" si="16"/>
        <v>132.84</v>
      </c>
      <c r="I125" s="349" t="s">
        <v>7220</v>
      </c>
      <c r="J125" s="278"/>
      <c r="K125" s="278"/>
    </row>
    <row r="126" spans="1:11" ht="27" customHeight="1" x14ac:dyDescent="0.2">
      <c r="A126" s="298" t="s">
        <v>8130</v>
      </c>
      <c r="B126" s="301" t="s">
        <v>92</v>
      </c>
      <c r="C126" s="427" t="s">
        <v>4652</v>
      </c>
      <c r="D126" s="407" t="str">
        <f>IF($B126="","",VLOOKUP($C126,'CPOS 176'!$A$17:$AC$10838,3,0))</f>
        <v>Caixa de medição externa tipo ´M´ (900 x 1200 x 270) mm, padrão Concessionárias</v>
      </c>
      <c r="E126" s="408" t="str">
        <f>IF($B126="","",VLOOKUP($C126,'CPOS 176'!$A$1:$AC$10838,4,0))</f>
        <v>un</v>
      </c>
      <c r="F126" s="425">
        <v>2</v>
      </c>
      <c r="G126" s="409">
        <f>IF($B126="","",VLOOKUP($C126,'CPOS 176'!$A$17:$AC$10840,7,0))</f>
        <v>1162.23</v>
      </c>
      <c r="H126" s="410">
        <f t="shared" si="16"/>
        <v>2324.46</v>
      </c>
      <c r="I126" s="349" t="s">
        <v>7220</v>
      </c>
      <c r="J126" s="278"/>
      <c r="K126" s="278"/>
    </row>
    <row r="127" spans="1:11" ht="27" customHeight="1" x14ac:dyDescent="0.2">
      <c r="A127" s="298" t="s">
        <v>8131</v>
      </c>
      <c r="B127" s="301" t="s">
        <v>92</v>
      </c>
      <c r="C127" s="427" t="s">
        <v>4653</v>
      </c>
      <c r="D127" s="407" t="str">
        <f>IF($B127="","",VLOOKUP($C127,'CPOS 176'!$A$17:$AC$10838,3,0))</f>
        <v>Caixa para seccionadora tipo ´T´ (900 x 600 x 250) mm, padrão Concessionárias</v>
      </c>
      <c r="E127" s="408" t="str">
        <f>IF($B127="","",VLOOKUP($C127,'CPOS 176'!$A$1:$AC$10838,4,0))</f>
        <v>un</v>
      </c>
      <c r="F127" s="425">
        <v>1</v>
      </c>
      <c r="G127" s="409">
        <f>IF($B127="","",VLOOKUP($C127,'CPOS 176'!$A$17:$AC$10840,7,0))</f>
        <v>471.21</v>
      </c>
      <c r="H127" s="410">
        <f t="shared" si="16"/>
        <v>471.21</v>
      </c>
      <c r="I127" s="349" t="s">
        <v>7220</v>
      </c>
      <c r="J127" s="278"/>
      <c r="K127" s="278"/>
    </row>
    <row r="128" spans="1:11" ht="27" customHeight="1" x14ac:dyDescent="0.2">
      <c r="A128" s="298" t="s">
        <v>8132</v>
      </c>
      <c r="B128" s="301" t="s">
        <v>92</v>
      </c>
      <c r="C128" s="424" t="s">
        <v>5648</v>
      </c>
      <c r="D128" s="407" t="str">
        <f>IF($B128="","",VLOOKUP($C128,'CPOS 176'!$A$17:$AC$10838,3,0))</f>
        <v>Haste de aterramento de 5/8'' x 2,4 m</v>
      </c>
      <c r="E128" s="408" t="str">
        <f>IF($B128="","",VLOOKUP($C128,'CPOS 176'!$A$1:$AC$10838,4,0))</f>
        <v>un</v>
      </c>
      <c r="F128" s="425">
        <v>10</v>
      </c>
      <c r="G128" s="409">
        <f>IF($B128="","",VLOOKUP($C128,'CPOS 176'!$A$17:$AC$10840,7,0))</f>
        <v>87.62</v>
      </c>
      <c r="H128" s="410">
        <f t="shared" si="16"/>
        <v>876.2</v>
      </c>
      <c r="I128" s="349" t="s">
        <v>7220</v>
      </c>
      <c r="J128" s="278"/>
      <c r="K128" s="278"/>
    </row>
    <row r="129" spans="1:11" ht="27" customHeight="1" x14ac:dyDescent="0.2">
      <c r="A129" s="298" t="s">
        <v>8133</v>
      </c>
      <c r="B129" s="301" t="s">
        <v>92</v>
      </c>
      <c r="C129" s="424" t="s">
        <v>4747</v>
      </c>
      <c r="D129" s="407" t="str">
        <f>IF($B129="","",VLOOKUP($C129,'CPOS 176'!$A$17:$AC$10838,3,0))</f>
        <v>Suporte de transformador em poste ou estaleiro</v>
      </c>
      <c r="E129" s="408" t="str">
        <f>IF($B129="","",VLOOKUP($C129,'CPOS 176'!$A$1:$AC$10838,4,0))</f>
        <v>un</v>
      </c>
      <c r="F129" s="425">
        <v>2</v>
      </c>
      <c r="G129" s="409">
        <f>IF($B129="","",VLOOKUP($C129,'CPOS 176'!$A$17:$AC$10840,7,0))</f>
        <v>188.65</v>
      </c>
      <c r="H129" s="410">
        <f t="shared" si="16"/>
        <v>377.3</v>
      </c>
      <c r="I129" s="349" t="s">
        <v>7220</v>
      </c>
      <c r="J129" s="278"/>
      <c r="K129" s="278"/>
    </row>
    <row r="130" spans="1:11" ht="27" customHeight="1" x14ac:dyDescent="0.2">
      <c r="A130" s="298" t="s">
        <v>8134</v>
      </c>
      <c r="B130" s="301" t="s">
        <v>92</v>
      </c>
      <c r="C130" s="424" t="s">
        <v>4908</v>
      </c>
      <c r="D130" s="407" t="str">
        <f>IF($B130="","",VLOOKUP($C130,'CPOS 176'!$A$17:$AC$10838,3,0))</f>
        <v>Isolador em epóxi de 1 kV para barramento</v>
      </c>
      <c r="E130" s="408" t="str">
        <f>IF($B130="","",VLOOKUP($C130,'CPOS 176'!$A$1:$AC$10838,4,0))</f>
        <v>un</v>
      </c>
      <c r="F130" s="425">
        <v>10</v>
      </c>
      <c r="G130" s="409">
        <f>IF($B130="","",VLOOKUP($C130,'CPOS 176'!$A$17:$AC$10840,7,0))</f>
        <v>21.96</v>
      </c>
      <c r="H130" s="410">
        <f t="shared" si="16"/>
        <v>219.6</v>
      </c>
      <c r="I130" s="349" t="s">
        <v>7220</v>
      </c>
      <c r="J130" s="278"/>
      <c r="K130" s="278"/>
    </row>
    <row r="131" spans="1:11" ht="27" customHeight="1" x14ac:dyDescent="0.2">
      <c r="A131" s="298" t="s">
        <v>8135</v>
      </c>
      <c r="B131" s="301" t="s">
        <v>92</v>
      </c>
      <c r="C131" s="424" t="s">
        <v>5150</v>
      </c>
      <c r="D131" s="407" t="str">
        <f>IF($B131="","",VLOOKUP($C131,'CPOS 176'!$A$17:$AC$10838,3,0))</f>
        <v>Cabo de cobre nu, têmpera mole, classe 2, de 35 mm²</v>
      </c>
      <c r="E131" s="408" t="str">
        <f>IF($B131="","",VLOOKUP($C131,'CPOS 176'!$A$1:$AC$10838,4,0))</f>
        <v>m</v>
      </c>
      <c r="F131" s="425">
        <v>30</v>
      </c>
      <c r="G131" s="409">
        <f>IF($B131="","",VLOOKUP($C131,'CPOS 176'!$A$17:$AC$10840,7,0))</f>
        <v>18.149999999999999</v>
      </c>
      <c r="H131" s="410">
        <f t="shared" si="16"/>
        <v>544.5</v>
      </c>
      <c r="I131" s="349" t="s">
        <v>7220</v>
      </c>
      <c r="J131" s="278"/>
      <c r="K131" s="278"/>
    </row>
    <row r="132" spans="1:11" ht="27" customHeight="1" x14ac:dyDescent="0.2">
      <c r="A132" s="298" t="s">
        <v>8136</v>
      </c>
      <c r="B132" s="301" t="s">
        <v>92</v>
      </c>
      <c r="C132" s="424" t="s">
        <v>5181</v>
      </c>
      <c r="D132" s="407" t="str">
        <f>IF($B132="","",VLOOKUP($C132,'CPOS 176'!$A$17:$AC$10838,3,0))</f>
        <v>Terminal de pressão/compressão para cabo de 120 mm²</v>
      </c>
      <c r="E132" s="408" t="str">
        <f>IF($B132="","",VLOOKUP($C132,'CPOS 176'!$A$1:$AC$10838,4,0))</f>
        <v>un</v>
      </c>
      <c r="F132" s="425">
        <v>30</v>
      </c>
      <c r="G132" s="409">
        <f>IF($B132="","",VLOOKUP($C132,'CPOS 176'!$A$17:$AC$10840,7,0))</f>
        <v>21.97</v>
      </c>
      <c r="H132" s="410">
        <f t="shared" si="16"/>
        <v>659.1</v>
      </c>
      <c r="I132" s="349" t="s">
        <v>7220</v>
      </c>
      <c r="J132" s="278"/>
      <c r="K132" s="278"/>
    </row>
    <row r="133" spans="1:11" ht="27" customHeight="1" x14ac:dyDescent="0.2">
      <c r="A133" s="298" t="s">
        <v>8137</v>
      </c>
      <c r="B133" s="301" t="s">
        <v>92</v>
      </c>
      <c r="C133" s="424" t="s">
        <v>5178</v>
      </c>
      <c r="D133" s="407" t="str">
        <f>IF($B133="","",VLOOKUP($C133,'CPOS 176'!$A$17:$AC$10838,3,0))</f>
        <v>Terminal de pressão/compressão para cabo de 50 mm²</v>
      </c>
      <c r="E133" s="408" t="str">
        <f>IF($B133="","",VLOOKUP($C133,'CPOS 176'!$A$1:$AC$10838,4,0))</f>
        <v>un</v>
      </c>
      <c r="F133" s="425">
        <v>24</v>
      </c>
      <c r="G133" s="409">
        <f>IF($B133="","",VLOOKUP($C133,'CPOS 176'!$A$17:$AC$10840,7,0))</f>
        <v>12.01</v>
      </c>
      <c r="H133" s="410">
        <f t="shared" si="16"/>
        <v>288.24</v>
      </c>
      <c r="I133" s="349" t="s">
        <v>7220</v>
      </c>
      <c r="J133" s="278"/>
      <c r="K133" s="278"/>
    </row>
    <row r="134" spans="1:11" ht="27" customHeight="1" x14ac:dyDescent="0.2">
      <c r="A134" s="298" t="s">
        <v>8138</v>
      </c>
      <c r="B134" s="301" t="s">
        <v>92</v>
      </c>
      <c r="C134" s="424" t="s">
        <v>4950</v>
      </c>
      <c r="D134" s="407" t="str">
        <f>IF($B134="","",VLOOKUP($C134,'CPOS 176'!$A$17:$AC$10838,3,0))</f>
        <v>Eletroduto de PVC rígido roscável de 4´ - com acessórios</v>
      </c>
      <c r="E134" s="408" t="str">
        <f>IF($B134="","",VLOOKUP($C134,'CPOS 176'!$A$1:$AC$10838,4,0))</f>
        <v>m</v>
      </c>
      <c r="F134" s="425">
        <v>20</v>
      </c>
      <c r="G134" s="409">
        <f>IF($B134="","",VLOOKUP($C134,'CPOS 176'!$A$17:$AC$10840,7,0))</f>
        <v>82.51</v>
      </c>
      <c r="H134" s="410">
        <f t="shared" si="16"/>
        <v>1650.2</v>
      </c>
      <c r="I134" s="349" t="s">
        <v>7220</v>
      </c>
      <c r="J134" s="278"/>
      <c r="K134" s="278"/>
    </row>
    <row r="135" spans="1:11" ht="27" customHeight="1" x14ac:dyDescent="0.2">
      <c r="A135" s="298" t="s">
        <v>8139</v>
      </c>
      <c r="B135" s="301" t="s">
        <v>92</v>
      </c>
      <c r="C135" s="424" t="s">
        <v>5246</v>
      </c>
      <c r="D135" s="407" t="str">
        <f>IF($B135="","",VLOOKUP($C135,'CPOS 176'!$A$17:$AC$10838,3,0))</f>
        <v>Cabo de cobre flexível de 50 mm², isolamento 0,6/1kV - isolação HEPR 90°C</v>
      </c>
      <c r="E135" s="408" t="str">
        <f>IF($B135="","",VLOOKUP($C135,'CPOS 176'!$A$1:$AC$10838,4,0))</f>
        <v>m</v>
      </c>
      <c r="F135" s="425">
        <v>20</v>
      </c>
      <c r="G135" s="409">
        <f>IF($B135="","",VLOOKUP($C135,'CPOS 176'!$A$17:$AC$10840,7,0))</f>
        <v>26.38</v>
      </c>
      <c r="H135" s="410">
        <f t="shared" si="16"/>
        <v>527.6</v>
      </c>
      <c r="I135" s="349" t="s">
        <v>7220</v>
      </c>
      <c r="J135" s="278"/>
      <c r="K135" s="278"/>
    </row>
    <row r="136" spans="1:11" ht="27" customHeight="1" x14ac:dyDescent="0.2">
      <c r="A136" s="298" t="s">
        <v>8140</v>
      </c>
      <c r="B136" s="301" t="s">
        <v>92</v>
      </c>
      <c r="C136" s="424" t="s">
        <v>4786</v>
      </c>
      <c r="D136" s="407" t="str">
        <f>IF($B136="","",VLOOKUP($C136,'CPOS 176'!$A$17:$AC$10838,3,0))</f>
        <v>Barramento de cobre nu</v>
      </c>
      <c r="E136" s="408" t="str">
        <f>IF($B136="","",VLOOKUP($C136,'CPOS 176'!$A$1:$AC$10838,4,0))</f>
        <v>kg</v>
      </c>
      <c r="F136" s="425">
        <v>10</v>
      </c>
      <c r="G136" s="409">
        <f>IF($B136="","",VLOOKUP($C136,'CPOS 176'!$A$17:$AC$10840,7,0))</f>
        <v>53.99</v>
      </c>
      <c r="H136" s="410">
        <f t="shared" si="16"/>
        <v>539.9</v>
      </c>
      <c r="I136" s="349" t="s">
        <v>7220</v>
      </c>
      <c r="J136" s="278"/>
      <c r="K136" s="278"/>
    </row>
    <row r="137" spans="1:11" ht="27" customHeight="1" x14ac:dyDescent="0.2">
      <c r="A137" s="298" t="s">
        <v>8141</v>
      </c>
      <c r="B137" s="301" t="s">
        <v>92</v>
      </c>
      <c r="C137" s="424" t="s">
        <v>4934</v>
      </c>
      <c r="D137" s="407" t="str">
        <f>IF($B137="","",VLOOKUP($C137,'CPOS 176'!$A$17:$AC$10838,3,0))</f>
        <v>Disjuntor em caixa moldada tripolar, térmico e magnético fixos, tensão de isolamento 480/690V, de 70A até 150A</v>
      </c>
      <c r="E137" s="408" t="str">
        <f>IF($B137="","",VLOOKUP($C137,'CPOS 176'!$A$1:$AC$10838,4,0))</f>
        <v>un</v>
      </c>
      <c r="F137" s="425">
        <v>4</v>
      </c>
      <c r="G137" s="409">
        <f>IF($B137="","",VLOOKUP($C137,'CPOS 176'!$A$17:$AC$10840,7,0))</f>
        <v>400.21</v>
      </c>
      <c r="H137" s="410">
        <f t="shared" si="16"/>
        <v>1600.84</v>
      </c>
      <c r="I137" s="349" t="s">
        <v>7220</v>
      </c>
      <c r="J137" s="278"/>
      <c r="K137" s="278"/>
    </row>
    <row r="138" spans="1:11" ht="27" customHeight="1" x14ac:dyDescent="0.2">
      <c r="A138" s="298" t="s">
        <v>8142</v>
      </c>
      <c r="B138" s="301" t="s">
        <v>92</v>
      </c>
      <c r="C138" s="424" t="s">
        <v>3429</v>
      </c>
      <c r="D138" s="407" t="str">
        <f>IF($B138="","",VLOOKUP($C138,'CPOS 176'!$A$17:$AC$10838,3,0))</f>
        <v>Alvenaria de embasamento em bloco de concreto de 14 x 19 x 39 cm - classe A</v>
      </c>
      <c r="E138" s="408" t="str">
        <f>IF($B138="","",VLOOKUP($C138,'CPOS 176'!$A$1:$AC$10838,4,0))</f>
        <v>m²</v>
      </c>
      <c r="F138" s="425">
        <v>2.5</v>
      </c>
      <c r="G138" s="409">
        <f>IF($B138="","",VLOOKUP($C138,'CPOS 176'!$A$17:$AC$10840,7,0))</f>
        <v>59.91</v>
      </c>
      <c r="H138" s="410">
        <f t="shared" si="16"/>
        <v>149.78</v>
      </c>
      <c r="I138" s="349" t="s">
        <v>7220</v>
      </c>
      <c r="J138" s="278"/>
      <c r="K138" s="278"/>
    </row>
    <row r="139" spans="1:11" ht="27" customHeight="1" x14ac:dyDescent="0.2">
      <c r="A139" s="298" t="s">
        <v>8143</v>
      </c>
      <c r="B139" s="301" t="s">
        <v>92</v>
      </c>
      <c r="C139" s="424" t="s">
        <v>7100</v>
      </c>
      <c r="D139" s="407" t="str">
        <f>IF($B139="","",VLOOKUP($C139,'CPOS 176'!$A$17:$AC$10838,3,0))</f>
        <v>Alvenaria de bloco de concreto estrutural 14 x 19 x 39 cm - classe A</v>
      </c>
      <c r="E139" s="408" t="str">
        <f>IF($B139="","",VLOOKUP($C139,'CPOS 176'!$A$1:$AC$10838,4,0))</f>
        <v>m²</v>
      </c>
      <c r="F139" s="425">
        <v>7.4</v>
      </c>
      <c r="G139" s="409">
        <f>IF($B139="","",VLOOKUP($C139,'CPOS 176'!$A$17:$AC$10840,7,0))</f>
        <v>72.14</v>
      </c>
      <c r="H139" s="410">
        <f t="shared" si="16"/>
        <v>533.84</v>
      </c>
      <c r="I139" s="349" t="s">
        <v>7220</v>
      </c>
      <c r="J139" s="278"/>
      <c r="K139" s="278"/>
    </row>
    <row r="140" spans="1:11" ht="27" customHeight="1" x14ac:dyDescent="0.2">
      <c r="A140" s="298" t="s">
        <v>8144</v>
      </c>
      <c r="B140" s="301" t="s">
        <v>92</v>
      </c>
      <c r="C140" s="424" t="s">
        <v>3623</v>
      </c>
      <c r="D140" s="407" t="str">
        <f>IF($B140="","",VLOOKUP($C140,'CPOS 176'!$A$17:$AC$10838,3,0))</f>
        <v>Chapisco</v>
      </c>
      <c r="E140" s="408" t="str">
        <f>IF($B140="","",VLOOKUP($C140,'CPOS 176'!$A$1:$AC$10838,4,0))</f>
        <v>m²</v>
      </c>
      <c r="F140" s="425">
        <v>15</v>
      </c>
      <c r="G140" s="409">
        <f>IF($B140="","",VLOOKUP($C140,'CPOS 176'!$A$17:$AC$10840,7,0))</f>
        <v>4.5599999999999996</v>
      </c>
      <c r="H140" s="410">
        <f t="shared" si="16"/>
        <v>68.400000000000006</v>
      </c>
      <c r="I140" s="349" t="s">
        <v>7220</v>
      </c>
      <c r="J140" s="278"/>
      <c r="K140" s="278"/>
    </row>
    <row r="141" spans="1:11" ht="27" customHeight="1" x14ac:dyDescent="0.2">
      <c r="A141" s="298" t="s">
        <v>8145</v>
      </c>
      <c r="B141" s="301" t="s">
        <v>92</v>
      </c>
      <c r="C141" s="424" t="s">
        <v>3628</v>
      </c>
      <c r="D141" s="407" t="str">
        <f>IF($B141="","",VLOOKUP($C141,'CPOS 176'!$A$17:$AC$10838,3,0))</f>
        <v>Emboço desempenado com espuma de poliéster</v>
      </c>
      <c r="E141" s="408" t="str">
        <f>IF($B141="","",VLOOKUP($C141,'CPOS 176'!$A$1:$AC$10838,4,0))</f>
        <v>m²</v>
      </c>
      <c r="F141" s="425">
        <v>15</v>
      </c>
      <c r="G141" s="409">
        <f>IF($B141="","",VLOOKUP($C141,'CPOS 176'!$A$17:$AC$10840,7,0))</f>
        <v>17.62</v>
      </c>
      <c r="H141" s="410">
        <f t="shared" si="16"/>
        <v>264.3</v>
      </c>
      <c r="I141" s="349" t="s">
        <v>7220</v>
      </c>
      <c r="J141" s="278"/>
      <c r="K141" s="278"/>
    </row>
    <row r="142" spans="1:11" ht="27" customHeight="1" x14ac:dyDescent="0.2">
      <c r="A142" s="298" t="s">
        <v>8146</v>
      </c>
      <c r="B142" s="301" t="s">
        <v>92</v>
      </c>
      <c r="C142" s="424" t="s">
        <v>3296</v>
      </c>
      <c r="D142" s="407" t="str">
        <f>IF($B142="","",VLOOKUP($C142,'CPOS 176'!$A$17:$AC$10838,3,0))</f>
        <v>Concreto preparado no local, fck = 20 MPa</v>
      </c>
      <c r="E142" s="408" t="str">
        <f>IF($B142="","",VLOOKUP($C142,'CPOS 176'!$A$1:$AC$10838,4,0))</f>
        <v>m³</v>
      </c>
      <c r="F142" s="425">
        <v>0.18</v>
      </c>
      <c r="G142" s="409">
        <f>IF($B142="","",VLOOKUP($C142,'CPOS 176'!$A$17:$AC$10840,7,0))</f>
        <v>316.23</v>
      </c>
      <c r="H142" s="410">
        <f t="shared" si="16"/>
        <v>56.92</v>
      </c>
      <c r="I142" s="349" t="s">
        <v>7220</v>
      </c>
      <c r="J142" s="278"/>
      <c r="K142" s="278"/>
    </row>
    <row r="143" spans="1:11" ht="27" customHeight="1" x14ac:dyDescent="0.2">
      <c r="A143" s="298" t="s">
        <v>8147</v>
      </c>
      <c r="B143" s="301" t="s">
        <v>92</v>
      </c>
      <c r="C143" s="424" t="s">
        <v>3272</v>
      </c>
      <c r="D143" s="407" t="str">
        <f>IF($B143="","",VLOOKUP($C143,'CPOS 176'!$A$17:$AC$10838,3,0))</f>
        <v>Armadura em barra de aço CA-50 (A ou B) fyk = 500 MPa</v>
      </c>
      <c r="E143" s="408" t="str">
        <f>IF($B143="","",VLOOKUP($C143,'CPOS 176'!$A$1:$AC$10838,4,0))</f>
        <v>kg</v>
      </c>
      <c r="F143" s="425">
        <v>14.4</v>
      </c>
      <c r="G143" s="409">
        <f>IF($B143="","",VLOOKUP($C143,'CPOS 176'!$A$17:$AC$10840,7,0))</f>
        <v>6.56</v>
      </c>
      <c r="H143" s="410">
        <f t="shared" si="16"/>
        <v>94.46</v>
      </c>
      <c r="I143" s="349" t="s">
        <v>7220</v>
      </c>
      <c r="J143" s="278"/>
      <c r="K143" s="278"/>
    </row>
    <row r="144" spans="1:11" ht="27" customHeight="1" x14ac:dyDescent="0.2">
      <c r="A144" s="298" t="s">
        <v>8148</v>
      </c>
      <c r="B144" s="301" t="s">
        <v>92</v>
      </c>
      <c r="C144" s="424" t="s">
        <v>3311</v>
      </c>
      <c r="D144" s="407" t="str">
        <f>IF($B144="","",VLOOKUP($C144,'CPOS 176'!$A$17:$AC$10838,3,0))</f>
        <v>Lançamento e adensamento de concreto ou massa em estrutura</v>
      </c>
      <c r="E144" s="408" t="str">
        <f>IF($B144="","",VLOOKUP($C144,'CPOS 176'!$A$1:$AC$10838,4,0))</f>
        <v>m³</v>
      </c>
      <c r="F144" s="425">
        <v>14.7</v>
      </c>
      <c r="G144" s="409">
        <f>IF($B144="","",VLOOKUP($C144,'CPOS 176'!$A$17:$AC$10840,7,0))</f>
        <v>78.64</v>
      </c>
      <c r="H144" s="410">
        <f t="shared" si="16"/>
        <v>1156.01</v>
      </c>
      <c r="I144" s="349" t="s">
        <v>7220</v>
      </c>
      <c r="J144" s="278"/>
      <c r="K144" s="278"/>
    </row>
    <row r="145" spans="1:11" ht="27" customHeight="1" x14ac:dyDescent="0.2">
      <c r="A145" s="298" t="s">
        <v>8149</v>
      </c>
      <c r="B145" s="301" t="s">
        <v>92</v>
      </c>
      <c r="C145" s="424" t="s">
        <v>3242</v>
      </c>
      <c r="D145" s="407" t="str">
        <f>IF($B145="","",VLOOKUP($C145,'CPOS 176'!$A$17:$AC$10838,3,0))</f>
        <v>Forma em madeira comum para estrutura</v>
      </c>
      <c r="E145" s="408" t="str">
        <f>IF($B145="","",VLOOKUP($C145,'CPOS 176'!$A$1:$AC$10838,4,0))</f>
        <v>m²</v>
      </c>
      <c r="F145" s="425">
        <v>2.64</v>
      </c>
      <c r="G145" s="409">
        <f>IF($B145="","",VLOOKUP($C145,'CPOS 176'!$A$17:$AC$10840,7,0))</f>
        <v>128.82</v>
      </c>
      <c r="H145" s="410">
        <f t="shared" si="16"/>
        <v>340.08</v>
      </c>
      <c r="I145" s="349" t="s">
        <v>7220</v>
      </c>
      <c r="J145" s="278"/>
      <c r="K145" s="278"/>
    </row>
    <row r="146" spans="1:11" ht="27" customHeight="1" x14ac:dyDescent="0.2">
      <c r="A146" s="298" t="s">
        <v>8150</v>
      </c>
      <c r="B146" s="301" t="s">
        <v>92</v>
      </c>
      <c r="C146" s="444" t="s">
        <v>4537</v>
      </c>
      <c r="D146" s="407" t="str">
        <f>IF($B146="","",VLOOKUP($C146,'CPOS 176'!$A$17:$AC$10838,3,0))</f>
        <v>Tinta acrílica em massa, inclusive preparo</v>
      </c>
      <c r="E146" s="408" t="str">
        <f>IF($B146="","",VLOOKUP($C146,'CPOS 176'!$A$1:$AC$10838,4,0))</f>
        <v>m²</v>
      </c>
      <c r="F146" s="425">
        <v>14.7</v>
      </c>
      <c r="G146" s="409">
        <f>IF($B146="","",VLOOKUP($C146,'CPOS 176'!$A$17:$AC$10840,7,0))</f>
        <v>19.43</v>
      </c>
      <c r="H146" s="410">
        <f t="shared" si="16"/>
        <v>285.62</v>
      </c>
      <c r="I146" s="349" t="s">
        <v>7220</v>
      </c>
      <c r="J146" s="278"/>
      <c r="K146" s="278"/>
    </row>
    <row r="147" spans="1:11" ht="27" customHeight="1" x14ac:dyDescent="0.2">
      <c r="A147" s="298" t="s">
        <v>8583</v>
      </c>
      <c r="B147" s="301" t="s">
        <v>92</v>
      </c>
      <c r="C147" s="424" t="s">
        <v>7344</v>
      </c>
      <c r="D147" s="407" t="str">
        <f>IF($B147="","",VLOOKUP($C147,'CPOS 176'!$A$17:$AC$10838,3,0))</f>
        <v>Calha, rufo, afins em chapa galvanizada nº 24 - corte 0,33 m</v>
      </c>
      <c r="E147" s="408" t="str">
        <f>IF($B147="","",VLOOKUP($C147,'CPOS 176'!$A$1:$AC$10838,4,0))</f>
        <v>m</v>
      </c>
      <c r="F147" s="425">
        <v>3.2</v>
      </c>
      <c r="G147" s="409">
        <f>IF($B147="","",VLOOKUP($C147,'CPOS 176'!$A$17:$AC$10840,7,0))</f>
        <v>62.95</v>
      </c>
      <c r="H147" s="410">
        <f t="shared" si="16"/>
        <v>201.44</v>
      </c>
      <c r="I147" s="349"/>
      <c r="J147" s="278"/>
      <c r="K147" s="278"/>
    </row>
    <row r="148" spans="1:11" s="414" customFormat="1" ht="27" customHeight="1" x14ac:dyDescent="0.2">
      <c r="A148" s="445" t="s">
        <v>8151</v>
      </c>
      <c r="B148" s="446"/>
      <c r="C148" s="447"/>
      <c r="D148" s="448" t="s">
        <v>8015</v>
      </c>
      <c r="E148" s="440" t="str">
        <f>IF($B148="","",VLOOKUP($C148,'CPOS 176'!$A$1:$AC$10838,4,0))</f>
        <v/>
      </c>
      <c r="F148" s="449"/>
      <c r="G148" s="442" t="str">
        <f>IF($B148="","",VLOOKUP($C148,'CPOS 176'!$A$17:$AC$10840,7,0))</f>
        <v/>
      </c>
      <c r="H148" s="450"/>
      <c r="I148" s="465"/>
      <c r="J148" s="413"/>
      <c r="K148" s="413"/>
    </row>
    <row r="149" spans="1:11" ht="27" customHeight="1" x14ac:dyDescent="0.2">
      <c r="A149" s="299" t="s">
        <v>8152</v>
      </c>
      <c r="B149" s="301" t="s">
        <v>92</v>
      </c>
      <c r="C149" s="424" t="s">
        <v>6948</v>
      </c>
      <c r="D149" s="407" t="str">
        <f>IF($B149="","",VLOOKUP($C149,'CPOS 176'!$A$17:$AC$10838,3,0))</f>
        <v>Poste de concreto circular, 200 kg, H = 9,00 m</v>
      </c>
      <c r="E149" s="408" t="str">
        <f>IF($B149="","",VLOOKUP($C149,'CPOS 176'!$A$1:$AC$10838,4,0))</f>
        <v>un</v>
      </c>
      <c r="F149" s="425">
        <v>1</v>
      </c>
      <c r="G149" s="409">
        <f>IF($B149="","",VLOOKUP($C149,'CPOS 176'!$A$17:$AC$10840,7,0))</f>
        <v>1021.01</v>
      </c>
      <c r="H149" s="410">
        <f t="shared" ref="H149:H169" si="17">ROUND(F149*G149,2)</f>
        <v>1021.01</v>
      </c>
      <c r="I149" s="349" t="s">
        <v>7220</v>
      </c>
      <c r="J149" s="278"/>
      <c r="K149" s="278"/>
    </row>
    <row r="150" spans="1:11" ht="27" customHeight="1" x14ac:dyDescent="0.2">
      <c r="A150" s="299" t="s">
        <v>8153</v>
      </c>
      <c r="B150" s="301" t="s">
        <v>92</v>
      </c>
      <c r="C150" s="426" t="s">
        <v>5649</v>
      </c>
      <c r="D150" s="407" t="str">
        <f>IF($B150="","",VLOOKUP($C150,'CPOS 176'!$A$17:$AC$10838,3,0))</f>
        <v>Haste de aterramento de 5/8'' x 3 m</v>
      </c>
      <c r="E150" s="408" t="str">
        <f>IF($B150="","",VLOOKUP($C150,'CPOS 176'!$A$1:$AC$10838,4,0))</f>
        <v>un</v>
      </c>
      <c r="F150" s="451">
        <v>1</v>
      </c>
      <c r="G150" s="409">
        <f>IF($B150="","",VLOOKUP($C150,'CPOS 176'!$A$17:$AC$10840,7,0))</f>
        <v>105.8</v>
      </c>
      <c r="H150" s="410">
        <f t="shared" si="17"/>
        <v>105.8</v>
      </c>
      <c r="I150" s="349" t="s">
        <v>7220</v>
      </c>
      <c r="J150" s="278"/>
      <c r="K150" s="278"/>
    </row>
    <row r="151" spans="1:11" ht="27" customHeight="1" x14ac:dyDescent="0.2">
      <c r="A151" s="299" t="s">
        <v>8154</v>
      </c>
      <c r="B151" s="301" t="s">
        <v>92</v>
      </c>
      <c r="C151" s="424" t="s">
        <v>5644</v>
      </c>
      <c r="D151" s="407" t="str">
        <f>IF($B151="","",VLOOKUP($C151,'CPOS 176'!$A$17:$AC$10838,3,0))</f>
        <v>Conector olhal cabo/haste de 5/8´</v>
      </c>
      <c r="E151" s="408" t="str">
        <f>IF($B151="","",VLOOKUP($C151,'CPOS 176'!$A$1:$AC$10838,4,0))</f>
        <v>un</v>
      </c>
      <c r="F151" s="425">
        <v>1</v>
      </c>
      <c r="G151" s="409">
        <f>IF($B151="","",VLOOKUP($C151,'CPOS 176'!$A$17:$AC$10840,7,0))</f>
        <v>6.42</v>
      </c>
      <c r="H151" s="410">
        <f t="shared" si="17"/>
        <v>6.42</v>
      </c>
      <c r="I151" s="349" t="s">
        <v>7220</v>
      </c>
      <c r="J151" s="278"/>
      <c r="K151" s="278"/>
    </row>
    <row r="152" spans="1:11" ht="27" customHeight="1" x14ac:dyDescent="0.2">
      <c r="A152" s="299" t="s">
        <v>8155</v>
      </c>
      <c r="B152" s="301" t="s">
        <v>92</v>
      </c>
      <c r="C152" s="424" t="s">
        <v>5150</v>
      </c>
      <c r="D152" s="407" t="str">
        <f>IF($B152="","",VLOOKUP($C152,'CPOS 176'!$A$17:$AC$10838,3,0))</f>
        <v>Cabo de cobre nu, têmpera mole, classe 2, de 35 mm²</v>
      </c>
      <c r="E152" s="408" t="str">
        <f>IF($B152="","",VLOOKUP($C152,'CPOS 176'!$A$1:$AC$10838,4,0))</f>
        <v>m</v>
      </c>
      <c r="F152" s="425">
        <v>10</v>
      </c>
      <c r="G152" s="409">
        <f>IF($B152="","",VLOOKUP($C152,'CPOS 176'!$A$17:$AC$10840,7,0))</f>
        <v>18.149999999999999</v>
      </c>
      <c r="H152" s="410">
        <f t="shared" si="17"/>
        <v>181.5</v>
      </c>
      <c r="I152" s="349" t="s">
        <v>7220</v>
      </c>
      <c r="J152" s="278"/>
      <c r="K152" s="278"/>
    </row>
    <row r="153" spans="1:11" ht="27" customHeight="1" x14ac:dyDescent="0.2">
      <c r="A153" s="299" t="s">
        <v>8156</v>
      </c>
      <c r="B153" s="301" t="s">
        <v>92</v>
      </c>
      <c r="C153" s="424" t="s">
        <v>4947</v>
      </c>
      <c r="D153" s="407" t="str">
        <f>IF($B153="","",VLOOKUP($C153,'CPOS 176'!$A$17:$AC$10838,3,0))</f>
        <v>Eletroduto de PVC rígido roscável de 2´ - com acessórios</v>
      </c>
      <c r="E153" s="408" t="str">
        <f>IF($B153="","",VLOOKUP($C153,'CPOS 176'!$A$1:$AC$10838,4,0))</f>
        <v>m</v>
      </c>
      <c r="F153" s="425">
        <v>2</v>
      </c>
      <c r="G153" s="409">
        <f>IF($B153="","",VLOOKUP($C153,'CPOS 176'!$A$17:$AC$10840,7,0))</f>
        <v>40.61</v>
      </c>
      <c r="H153" s="410">
        <f t="shared" si="17"/>
        <v>81.22</v>
      </c>
      <c r="I153" s="349" t="s">
        <v>7220</v>
      </c>
      <c r="J153" s="278"/>
      <c r="K153" s="278"/>
    </row>
    <row r="154" spans="1:11" ht="27" customHeight="1" x14ac:dyDescent="0.2">
      <c r="A154" s="299" t="s">
        <v>8157</v>
      </c>
      <c r="B154" s="301" t="s">
        <v>92</v>
      </c>
      <c r="C154" s="424" t="s">
        <v>4650</v>
      </c>
      <c r="D154" s="407" t="str">
        <f>IF($B154="","",VLOOKUP($C154,'CPOS 176'!$A$17:$AC$10838,3,0))</f>
        <v>Caixa de medição externa tipo ´L´ (900 x 600 x 270) mm, padrão Concessionárias</v>
      </c>
      <c r="E154" s="408" t="str">
        <f>IF($B154="","",VLOOKUP($C154,'CPOS 176'!$A$1:$AC$10838,4,0))</f>
        <v>un</v>
      </c>
      <c r="F154" s="425">
        <v>1</v>
      </c>
      <c r="G154" s="409">
        <f>IF($B154="","",VLOOKUP($C154,'CPOS 176'!$A$17:$AC$10840,7,0))</f>
        <v>552.22</v>
      </c>
      <c r="H154" s="410">
        <f t="shared" si="17"/>
        <v>552.22</v>
      </c>
      <c r="I154" s="349" t="s">
        <v>7220</v>
      </c>
      <c r="J154" s="278"/>
      <c r="K154" s="278"/>
    </row>
    <row r="155" spans="1:11" ht="27" customHeight="1" x14ac:dyDescent="0.2">
      <c r="A155" s="299" t="s">
        <v>8158</v>
      </c>
      <c r="B155" s="301" t="s">
        <v>92</v>
      </c>
      <c r="C155" s="424" t="s">
        <v>4653</v>
      </c>
      <c r="D155" s="407" t="str">
        <f>IF($B155="","",VLOOKUP($C155,'CPOS 176'!$A$17:$AC$10838,3,0))</f>
        <v>Caixa para seccionadora tipo ´T´ (900 x 600 x 250) mm, padrão Concessionárias</v>
      </c>
      <c r="E155" s="408" t="str">
        <f>IF($B155="","",VLOOKUP($C155,'CPOS 176'!$A$1:$AC$10838,4,0))</f>
        <v>un</v>
      </c>
      <c r="F155" s="425">
        <v>1</v>
      </c>
      <c r="G155" s="409">
        <f>IF($B155="","",VLOOKUP($C155,'CPOS 176'!$A$17:$AC$10840,7,0))</f>
        <v>471.21</v>
      </c>
      <c r="H155" s="410">
        <f t="shared" si="17"/>
        <v>471.21</v>
      </c>
      <c r="I155" s="349" t="s">
        <v>7220</v>
      </c>
      <c r="J155" s="278"/>
      <c r="K155" s="278"/>
    </row>
    <row r="156" spans="1:11" ht="27" customHeight="1" x14ac:dyDescent="0.2">
      <c r="A156" s="299" t="s">
        <v>8159</v>
      </c>
      <c r="B156" s="301" t="s">
        <v>92</v>
      </c>
      <c r="C156" s="424" t="s">
        <v>4846</v>
      </c>
      <c r="D156" s="407" t="str">
        <f>IF($B156="","",VLOOKUP($C156,'CPOS 176'!$A$17:$AC$10838,3,0))</f>
        <v>Chave seccionadora sob carga, tripolar, acionamento rotativo, com prolongador, sem porta-fusível, de 250 A</v>
      </c>
      <c r="E156" s="408" t="str">
        <f>IF($B156="","",VLOOKUP($C156,'CPOS 176'!$A$1:$AC$10838,4,0))</f>
        <v>un</v>
      </c>
      <c r="F156" s="425">
        <v>1</v>
      </c>
      <c r="G156" s="409">
        <f>IF($B156="","",VLOOKUP($C156,'CPOS 176'!$A$17:$AC$10840,7,0))</f>
        <v>1216.17</v>
      </c>
      <c r="H156" s="410">
        <f t="shared" si="17"/>
        <v>1216.17</v>
      </c>
      <c r="I156" s="349" t="s">
        <v>7220</v>
      </c>
      <c r="J156" s="278"/>
      <c r="K156" s="278"/>
    </row>
    <row r="157" spans="1:11" ht="27" customHeight="1" x14ac:dyDescent="0.2">
      <c r="A157" s="299" t="s">
        <v>8160</v>
      </c>
      <c r="B157" s="301" t="s">
        <v>92</v>
      </c>
      <c r="C157" s="424" t="s">
        <v>4936</v>
      </c>
      <c r="D157" s="407" t="str">
        <f>IF($B157="","",VLOOKUP($C157,'CPOS 176'!$A$17:$AC$10838,3,0))</f>
        <v>Disjuntor em caixa moldada tripolar, térmico e magnético fixos, tensão de isolamento 415/690V, de 175A a 250A</v>
      </c>
      <c r="E157" s="408" t="str">
        <f>IF($B157="","",VLOOKUP($C157,'CPOS 176'!$A$1:$AC$10838,4,0))</f>
        <v>un</v>
      </c>
      <c r="F157" s="425">
        <v>1</v>
      </c>
      <c r="G157" s="409">
        <f>IF($B157="","",VLOOKUP($C157,'CPOS 176'!$A$17:$AC$10840,7,0))</f>
        <v>507.55</v>
      </c>
      <c r="H157" s="410">
        <f t="shared" si="17"/>
        <v>507.55</v>
      </c>
      <c r="I157" s="349" t="s">
        <v>7220</v>
      </c>
      <c r="J157" s="278"/>
      <c r="K157" s="278"/>
    </row>
    <row r="158" spans="1:11" ht="27" customHeight="1" x14ac:dyDescent="0.2">
      <c r="A158" s="299" t="s">
        <v>8161</v>
      </c>
      <c r="B158" s="301" t="s">
        <v>92</v>
      </c>
      <c r="C158" s="424" t="s">
        <v>5250</v>
      </c>
      <c r="D158" s="407" t="str">
        <f>IF($B158="","",VLOOKUP($C158,'CPOS 176'!$A$17:$AC$10838,3,0))</f>
        <v>Cabo de cobre flexível de 95 mm², isolamento 0,6/1kV - isolação HEPR 90°C</v>
      </c>
      <c r="E158" s="408" t="str">
        <f>IF($B158="","",VLOOKUP($C158,'CPOS 176'!$A$1:$AC$10838,4,0))</f>
        <v>m</v>
      </c>
      <c r="F158" s="425">
        <v>32</v>
      </c>
      <c r="G158" s="409">
        <f>IF($B158="","",VLOOKUP($C158,'CPOS 176'!$A$17:$AC$10840,7,0))</f>
        <v>47.04</v>
      </c>
      <c r="H158" s="410">
        <f t="shared" si="17"/>
        <v>1505.28</v>
      </c>
      <c r="I158" s="349" t="s">
        <v>7220</v>
      </c>
      <c r="J158" s="278"/>
      <c r="K158" s="278"/>
    </row>
    <row r="159" spans="1:11" ht="27" customHeight="1" x14ac:dyDescent="0.2">
      <c r="A159" s="299" t="s">
        <v>8162</v>
      </c>
      <c r="B159" s="301" t="s">
        <v>92</v>
      </c>
      <c r="C159" s="424" t="s">
        <v>5168</v>
      </c>
      <c r="D159" s="407" t="str">
        <f>IF($B159="","",VLOOKUP($C159,'CPOS 176'!$A$17:$AC$10838,3,0))</f>
        <v>Conector split-bolt para cabo de 50 mm², latão, simples</v>
      </c>
      <c r="E159" s="408" t="str">
        <f>IF($B159="","",VLOOKUP($C159,'CPOS 176'!$A$1:$AC$10838,4,0))</f>
        <v>un</v>
      </c>
      <c r="F159" s="425">
        <v>25</v>
      </c>
      <c r="G159" s="409">
        <f>IF($B159="","",VLOOKUP($C159,'CPOS 176'!$A$17:$AC$10840,7,0))</f>
        <v>11.01</v>
      </c>
      <c r="H159" s="410">
        <f t="shared" si="17"/>
        <v>275.25</v>
      </c>
      <c r="I159" s="349" t="s">
        <v>7220</v>
      </c>
      <c r="J159" s="278"/>
      <c r="K159" s="278"/>
    </row>
    <row r="160" spans="1:11" ht="27" customHeight="1" x14ac:dyDescent="0.2">
      <c r="A160" s="299" t="s">
        <v>8163</v>
      </c>
      <c r="B160" s="301" t="s">
        <v>92</v>
      </c>
      <c r="C160" s="424" t="s">
        <v>3429</v>
      </c>
      <c r="D160" s="407" t="str">
        <f>IF($B160="","",VLOOKUP($C160,'CPOS 176'!$A$17:$AC$10838,3,0))</f>
        <v>Alvenaria de embasamento em bloco de concreto de 14 x 19 x 39 cm - classe A</v>
      </c>
      <c r="E160" s="408" t="str">
        <f>IF($B160="","",VLOOKUP($C160,'CPOS 176'!$A$1:$AC$10838,4,0))</f>
        <v>m²</v>
      </c>
      <c r="F160" s="425">
        <f>(0.27+0.27+1.5)*0.6</f>
        <v>1.224</v>
      </c>
      <c r="G160" s="409">
        <f>IF($B160="","",VLOOKUP($C160,'CPOS 176'!$A$17:$AC$10840,7,0))</f>
        <v>59.91</v>
      </c>
      <c r="H160" s="410">
        <f t="shared" si="17"/>
        <v>73.33</v>
      </c>
      <c r="I160" s="349" t="s">
        <v>8537</v>
      </c>
      <c r="J160" s="278"/>
      <c r="K160" s="278"/>
    </row>
    <row r="161" spans="1:11" ht="27" customHeight="1" x14ac:dyDescent="0.2">
      <c r="A161" s="299" t="s">
        <v>8164</v>
      </c>
      <c r="B161" s="301" t="s">
        <v>92</v>
      </c>
      <c r="C161" s="424" t="s">
        <v>7100</v>
      </c>
      <c r="D161" s="407" t="str">
        <f>IF($B161="","",VLOOKUP($C161,'CPOS 176'!$A$17:$AC$10838,3,0))</f>
        <v>Alvenaria de bloco de concreto estrutural 14 x 19 x 39 cm - classe A</v>
      </c>
      <c r="E161" s="408" t="str">
        <f>IF($B161="","",VLOOKUP($C161,'CPOS 176'!$A$1:$AC$10838,4,0))</f>
        <v>m²</v>
      </c>
      <c r="F161" s="425">
        <f>(0.27+0.27+1.5)*1.8</f>
        <v>3.6720000000000002</v>
      </c>
      <c r="G161" s="409">
        <f>IF($B161="","",VLOOKUP($C161,'CPOS 176'!$A$17:$AC$10840,7,0))</f>
        <v>72.14</v>
      </c>
      <c r="H161" s="410">
        <f t="shared" si="17"/>
        <v>264.89999999999998</v>
      </c>
      <c r="I161" s="349" t="s">
        <v>8538</v>
      </c>
      <c r="J161" s="278"/>
      <c r="K161" s="278"/>
    </row>
    <row r="162" spans="1:11" ht="27" customHeight="1" x14ac:dyDescent="0.2">
      <c r="A162" s="299" t="s">
        <v>8165</v>
      </c>
      <c r="B162" s="301" t="s">
        <v>92</v>
      </c>
      <c r="C162" s="424" t="s">
        <v>3623</v>
      </c>
      <c r="D162" s="407" t="str">
        <f>IF($B162="","",VLOOKUP($C162,'CPOS 176'!$A$17:$AC$10838,3,0))</f>
        <v>Chapisco</v>
      </c>
      <c r="E162" s="408" t="str">
        <f>IF($B162="","",VLOOKUP($C162,'CPOS 176'!$A$1:$AC$10838,4,0))</f>
        <v>m²</v>
      </c>
      <c r="F162" s="425">
        <f>F161*2</f>
        <v>7.3440000000000003</v>
      </c>
      <c r="G162" s="409">
        <f>IF($B162="","",VLOOKUP($C162,'CPOS 176'!$A$17:$AC$10840,7,0))</f>
        <v>4.5599999999999996</v>
      </c>
      <c r="H162" s="410">
        <f t="shared" si="17"/>
        <v>33.49</v>
      </c>
      <c r="I162" s="349" t="s">
        <v>8539</v>
      </c>
      <c r="J162" s="278"/>
      <c r="K162" s="278"/>
    </row>
    <row r="163" spans="1:11" ht="27" customHeight="1" x14ac:dyDescent="0.2">
      <c r="A163" s="299" t="s">
        <v>8166</v>
      </c>
      <c r="B163" s="301" t="s">
        <v>92</v>
      </c>
      <c r="C163" s="424" t="s">
        <v>3628</v>
      </c>
      <c r="D163" s="407" t="str">
        <f>IF($B163="","",VLOOKUP($C163,'CPOS 176'!$A$17:$AC$10838,3,0))</f>
        <v>Emboço desempenado com espuma de poliéster</v>
      </c>
      <c r="E163" s="408" t="str">
        <f>IF($B163="","",VLOOKUP($C163,'CPOS 176'!$A$1:$AC$10838,4,0))</f>
        <v>m²</v>
      </c>
      <c r="F163" s="425">
        <f>F161*2</f>
        <v>7.3440000000000003</v>
      </c>
      <c r="G163" s="409">
        <f>IF($B163="","",VLOOKUP($C163,'CPOS 176'!$A$17:$AC$10840,7,0))</f>
        <v>17.62</v>
      </c>
      <c r="H163" s="410">
        <f t="shared" si="17"/>
        <v>129.4</v>
      </c>
      <c r="I163" s="349" t="s">
        <v>8539</v>
      </c>
      <c r="J163" s="278"/>
      <c r="K163" s="278"/>
    </row>
    <row r="164" spans="1:11" ht="27" customHeight="1" x14ac:dyDescent="0.2">
      <c r="A164" s="299" t="s">
        <v>8167</v>
      </c>
      <c r="B164" s="301" t="s">
        <v>92</v>
      </c>
      <c r="C164" s="424" t="s">
        <v>3296</v>
      </c>
      <c r="D164" s="407" t="str">
        <f>IF($B164="","",VLOOKUP($C164,'CPOS 176'!$A$17:$AC$10838,3,0))</f>
        <v>Concreto preparado no local, fck = 20 MPa</v>
      </c>
      <c r="E164" s="408" t="str">
        <f>IF($B164="","",VLOOKUP($C164,'CPOS 176'!$A$1:$AC$10838,4,0))</f>
        <v>m³</v>
      </c>
      <c r="F164" s="425">
        <f>0.1*1.5*0.6</f>
        <v>9.0000000000000011E-2</v>
      </c>
      <c r="G164" s="409">
        <f>IF($B164="","",VLOOKUP($C164,'CPOS 176'!$A$17:$AC$10840,7,0))</f>
        <v>316.23</v>
      </c>
      <c r="H164" s="410">
        <f t="shared" si="17"/>
        <v>28.46</v>
      </c>
      <c r="I164" s="349" t="s">
        <v>8540</v>
      </c>
      <c r="J164" s="278"/>
      <c r="K164" s="278"/>
    </row>
    <row r="165" spans="1:11" ht="27" customHeight="1" x14ac:dyDescent="0.2">
      <c r="A165" s="299" t="s">
        <v>8168</v>
      </c>
      <c r="B165" s="301" t="s">
        <v>92</v>
      </c>
      <c r="C165" s="424" t="s">
        <v>3272</v>
      </c>
      <c r="D165" s="407" t="str">
        <f>IF($B165="","",VLOOKUP($C165,'CPOS 176'!$A$17:$AC$10838,3,0))</f>
        <v>Armadura em barra de aço CA-50 (A ou B) fyk = 500 MPa</v>
      </c>
      <c r="E165" s="408" t="str">
        <f>IF($B165="","",VLOOKUP($C165,'CPOS 176'!$A$1:$AC$10838,4,0))</f>
        <v>kg</v>
      </c>
      <c r="F165" s="425">
        <f>F164*80</f>
        <v>7.2000000000000011</v>
      </c>
      <c r="G165" s="409">
        <f>IF($B165="","",VLOOKUP($C165,'CPOS 176'!$A$17:$AC$10840,7,0))</f>
        <v>6.56</v>
      </c>
      <c r="H165" s="410">
        <f t="shared" si="17"/>
        <v>47.23</v>
      </c>
      <c r="I165" s="349" t="s">
        <v>8541</v>
      </c>
      <c r="J165" s="278"/>
      <c r="K165" s="278"/>
    </row>
    <row r="166" spans="1:11" ht="27" customHeight="1" x14ac:dyDescent="0.2">
      <c r="A166" s="299" t="s">
        <v>8169</v>
      </c>
      <c r="B166" s="301" t="s">
        <v>92</v>
      </c>
      <c r="C166" s="424" t="s">
        <v>3311</v>
      </c>
      <c r="D166" s="407" t="str">
        <f>IF($B166="","",VLOOKUP($C166,'CPOS 176'!$A$17:$AC$10838,3,0))</f>
        <v>Lançamento e adensamento de concreto ou massa em estrutura</v>
      </c>
      <c r="E166" s="408" t="str">
        <f>IF($B166="","",VLOOKUP($C166,'CPOS 176'!$A$1:$AC$10838,4,0))</f>
        <v>m³</v>
      </c>
      <c r="F166" s="425">
        <f>F163</f>
        <v>7.3440000000000003</v>
      </c>
      <c r="G166" s="409">
        <f>IF($B166="","",VLOOKUP($C166,'CPOS 176'!$A$17:$AC$10840,7,0))</f>
        <v>78.64</v>
      </c>
      <c r="H166" s="410">
        <f t="shared" si="17"/>
        <v>577.53</v>
      </c>
      <c r="I166" s="349" t="s">
        <v>7220</v>
      </c>
      <c r="J166" s="278"/>
      <c r="K166" s="278"/>
    </row>
    <row r="167" spans="1:11" ht="27" customHeight="1" x14ac:dyDescent="0.2">
      <c r="A167" s="299" t="s">
        <v>8170</v>
      </c>
      <c r="B167" s="301" t="s">
        <v>92</v>
      </c>
      <c r="C167" s="424" t="s">
        <v>3242</v>
      </c>
      <c r="D167" s="407" t="str">
        <f>IF($B167="","",VLOOKUP($C167,'CPOS 176'!$A$17:$AC$10838,3,0))</f>
        <v>Forma em madeira comum para estrutura</v>
      </c>
      <c r="E167" s="408" t="str">
        <f>IF($B167="","",VLOOKUP($C167,'CPOS 176'!$A$1:$AC$10838,4,0))</f>
        <v>m²</v>
      </c>
      <c r="F167" s="425">
        <f>(0.1*0.6*2)+(1.5*0.1*2)+(1.5*0.6)</f>
        <v>1.3199999999999998</v>
      </c>
      <c r="G167" s="409">
        <f>IF($B167="","",VLOOKUP($C167,'CPOS 176'!$A$17:$AC$10840,7,0))</f>
        <v>128.82</v>
      </c>
      <c r="H167" s="410">
        <f t="shared" si="17"/>
        <v>170.04</v>
      </c>
      <c r="I167" s="349" t="s">
        <v>8542</v>
      </c>
      <c r="J167" s="278"/>
      <c r="K167" s="278"/>
    </row>
    <row r="168" spans="1:11" ht="27" customHeight="1" x14ac:dyDescent="0.2">
      <c r="A168" s="299" t="s">
        <v>8171</v>
      </c>
      <c r="B168" s="301" t="s">
        <v>92</v>
      </c>
      <c r="C168" s="424" t="s">
        <v>4537</v>
      </c>
      <c r="D168" s="407" t="str">
        <f>IF($B168="","",VLOOKUP($C168,'CPOS 176'!$A$17:$AC$10838,3,0))</f>
        <v>Tinta acrílica em massa, inclusive preparo</v>
      </c>
      <c r="E168" s="408" t="str">
        <f>IF($B168="","",VLOOKUP($C168,'CPOS 176'!$A$1:$AC$10838,4,0))</f>
        <v>m²</v>
      </c>
      <c r="F168" s="425">
        <f>F162</f>
        <v>7.3440000000000003</v>
      </c>
      <c r="G168" s="409">
        <f>IF($B168="","",VLOOKUP($C168,'CPOS 176'!$A$17:$AC$10840,7,0))</f>
        <v>19.43</v>
      </c>
      <c r="H168" s="410">
        <f t="shared" si="17"/>
        <v>142.69</v>
      </c>
      <c r="I168" s="349" t="s">
        <v>7220</v>
      </c>
      <c r="J168" s="278"/>
      <c r="K168" s="278"/>
    </row>
    <row r="169" spans="1:11" ht="27" customHeight="1" x14ac:dyDescent="0.2">
      <c r="A169" s="299" t="s">
        <v>8172</v>
      </c>
      <c r="B169" s="301" t="s">
        <v>92</v>
      </c>
      <c r="C169" s="424" t="s">
        <v>7344</v>
      </c>
      <c r="D169" s="407" t="str">
        <f>IF($B169="","",VLOOKUP($C169,'CPOS 176'!$A$17:$AC$10838,3,0))</f>
        <v>Calha, rufo, afins em chapa galvanizada nº 24 - corte 0,33 m</v>
      </c>
      <c r="E169" s="408" t="str">
        <f>IF($B169="","",VLOOKUP($C169,'CPOS 176'!$A$1:$AC$10838,4,0))</f>
        <v>m</v>
      </c>
      <c r="F169" s="425">
        <v>1.6</v>
      </c>
      <c r="G169" s="409">
        <f>IF($B169="","",VLOOKUP($C169,'CPOS 176'!$A$17:$AC$10840,7,0))</f>
        <v>62.95</v>
      </c>
      <c r="H169" s="410">
        <f t="shared" si="17"/>
        <v>100.72</v>
      </c>
      <c r="I169" s="349" t="s">
        <v>7220</v>
      </c>
      <c r="J169" s="278"/>
      <c r="K169" s="278"/>
    </row>
    <row r="170" spans="1:11" s="414" customFormat="1" ht="27" customHeight="1" x14ac:dyDescent="0.2">
      <c r="A170" s="445" t="s">
        <v>8173</v>
      </c>
      <c r="B170" s="446" t="s">
        <v>92</v>
      </c>
      <c r="C170" s="452"/>
      <c r="D170" s="439" t="s">
        <v>5463</v>
      </c>
      <c r="E170" s="440"/>
      <c r="F170" s="449"/>
      <c r="G170" s="442"/>
      <c r="H170" s="450"/>
      <c r="I170" s="465"/>
      <c r="J170" s="413"/>
      <c r="K170" s="413"/>
    </row>
    <row r="171" spans="1:11" ht="27" customHeight="1" x14ac:dyDescent="0.2">
      <c r="A171" s="299" t="s">
        <v>8174</v>
      </c>
      <c r="B171" s="301" t="s">
        <v>92</v>
      </c>
      <c r="C171" s="261" t="s">
        <v>7556</v>
      </c>
      <c r="D171" s="407" t="str">
        <f>IF($B171="","",VLOOKUP($C171,'CPOS 176'!$A$17:$AC$10838,3,0))</f>
        <v>Luminária LED retangular para poste de 10.400 até 13.200 lm, eficiência mínima 107 lm/W</v>
      </c>
      <c r="E171" s="408" t="str">
        <f>IF($B171="","",VLOOKUP($C171,'CPOS 176'!$A$1:$AC$10838,4,0))</f>
        <v>un</v>
      </c>
      <c r="F171" s="425">
        <v>24</v>
      </c>
      <c r="G171" s="409">
        <f>IF($B171="","",VLOOKUP($C171,'CPOS 176'!$A$17:$AC$10840,7,0))</f>
        <v>1106.71</v>
      </c>
      <c r="H171" s="410">
        <f t="shared" ref="H171:H194" si="18">ROUND(F171*G171,2)</f>
        <v>26561.040000000001</v>
      </c>
      <c r="I171" s="349" t="s">
        <v>7220</v>
      </c>
      <c r="J171" s="278"/>
      <c r="K171" s="278"/>
    </row>
    <row r="172" spans="1:11" ht="27" customHeight="1" x14ac:dyDescent="0.2">
      <c r="A172" s="299" t="s">
        <v>8175</v>
      </c>
      <c r="B172" s="301" t="s">
        <v>92</v>
      </c>
      <c r="C172" s="261" t="s">
        <v>7560</v>
      </c>
      <c r="D172" s="407" t="str">
        <f>IF($B172="","",VLOOKUP($C172,'CPOS 176'!$A$17:$AC$10838,3,0))</f>
        <v>Luminária LED retangular para poste de 6250 até 6674 lm, eficiência mínima 113 lm/W</v>
      </c>
      <c r="E172" s="408" t="str">
        <f>IF($B172="","",VLOOKUP($C172,'CPOS 176'!$A$1:$AC$10838,4,0))</f>
        <v>un</v>
      </c>
      <c r="F172" s="425">
        <v>30</v>
      </c>
      <c r="G172" s="409">
        <f>IF($B172="","",VLOOKUP($C172,'CPOS 176'!$A$17:$AC$10840,7,0))</f>
        <v>804.79</v>
      </c>
      <c r="H172" s="410">
        <f t="shared" si="18"/>
        <v>24143.7</v>
      </c>
      <c r="I172" s="349" t="s">
        <v>7220</v>
      </c>
      <c r="J172" s="278"/>
      <c r="K172" s="278"/>
    </row>
    <row r="173" spans="1:11" ht="27" customHeight="1" x14ac:dyDescent="0.2">
      <c r="A173" s="299" t="s">
        <v>8176</v>
      </c>
      <c r="B173" s="301" t="s">
        <v>92</v>
      </c>
      <c r="C173" s="261" t="s">
        <v>5527</v>
      </c>
      <c r="D173" s="407" t="str">
        <f>IF($B173="","",VLOOKUP($C173,'CPOS 176'!$A$17:$AC$10838,3,0))</f>
        <v>Braço em tubo de ferro galvanizado de 1´ x 1,00 m para fixação de uma luminária</v>
      </c>
      <c r="E173" s="408" t="str">
        <f>IF($B173="","",VLOOKUP($C173,'CPOS 176'!$A$1:$AC$10838,4,0))</f>
        <v>un</v>
      </c>
      <c r="F173" s="425">
        <f>F171+F172</f>
        <v>54</v>
      </c>
      <c r="G173" s="409">
        <f>IF($B173="","",VLOOKUP($C173,'CPOS 176'!$A$17:$AC$10840,7,0))</f>
        <v>82.42</v>
      </c>
      <c r="H173" s="410">
        <f t="shared" si="18"/>
        <v>4450.68</v>
      </c>
      <c r="I173" s="349" t="s">
        <v>7220</v>
      </c>
      <c r="J173" s="278"/>
      <c r="K173" s="278"/>
    </row>
    <row r="174" spans="1:11" ht="27" customHeight="1" x14ac:dyDescent="0.2">
      <c r="A174" s="299" t="s">
        <v>8177</v>
      </c>
      <c r="B174" s="301" t="s">
        <v>92</v>
      </c>
      <c r="C174" s="261" t="s">
        <v>5535</v>
      </c>
      <c r="D174" s="407" t="str">
        <f>IF($B174="","",VLOOKUP($C174,'CPOS 176'!$A$17:$AC$10838,3,0))</f>
        <v>Poste telecônico reto em aço SAE 1010/1020 galvanizado a fogo, altura de 6,00 m</v>
      </c>
      <c r="E174" s="408" t="str">
        <f>IF($B174="","",VLOOKUP($C174,'CPOS 176'!$A$1:$AC$10838,4,0))</f>
        <v>un</v>
      </c>
      <c r="F174" s="425">
        <f>F172</f>
        <v>30</v>
      </c>
      <c r="G174" s="409">
        <f>IF($B174="","",VLOOKUP($C174,'CPOS 176'!$A$17:$AC$10840,7,0))</f>
        <v>919.09</v>
      </c>
      <c r="H174" s="410">
        <f t="shared" si="18"/>
        <v>27572.7</v>
      </c>
      <c r="I174" s="349" t="s">
        <v>7220</v>
      </c>
      <c r="J174" s="278"/>
      <c r="K174" s="278"/>
    </row>
    <row r="175" spans="1:11" ht="27" customHeight="1" x14ac:dyDescent="0.2">
      <c r="A175" s="299" t="s">
        <v>8178</v>
      </c>
      <c r="B175" s="301" t="s">
        <v>92</v>
      </c>
      <c r="C175" s="261" t="s">
        <v>5532</v>
      </c>
      <c r="D175" s="407" t="str">
        <f>IF($B175="","",VLOOKUP($C175,'CPOS 176'!$A$17:$AC$10838,3,0))</f>
        <v>Poste telecônico reto em aço SAE 1010/1020 galvanizado a fogo, altura de 8,00 m</v>
      </c>
      <c r="E175" s="408" t="str">
        <f>IF($B175="","",VLOOKUP($C175,'CPOS 176'!$A$1:$AC$10838,4,0))</f>
        <v>un</v>
      </c>
      <c r="F175" s="425">
        <f>F171</f>
        <v>24</v>
      </c>
      <c r="G175" s="409">
        <f>IF($B175="","",VLOOKUP($C175,'CPOS 176'!$A$17:$AC$10840,7,0))</f>
        <v>1237.25</v>
      </c>
      <c r="H175" s="410">
        <f t="shared" si="18"/>
        <v>29694</v>
      </c>
      <c r="I175" s="349" t="s">
        <v>7220</v>
      </c>
      <c r="J175" s="278"/>
      <c r="K175" s="278"/>
    </row>
    <row r="176" spans="1:11" ht="27" customHeight="1" x14ac:dyDescent="0.2">
      <c r="A176" s="299" t="s">
        <v>8179</v>
      </c>
      <c r="B176" s="301" t="s">
        <v>92</v>
      </c>
      <c r="C176" s="261" t="s">
        <v>3161</v>
      </c>
      <c r="D176" s="407" t="str">
        <f>IF($B176="","",VLOOKUP($C176,'CPOS 176'!$A$17:$AC$10838,3,0))</f>
        <v>Escavação manual em solo de 1ª e 2ª categoria em vala ou cava até 1,5 m</v>
      </c>
      <c r="E176" s="408" t="str">
        <f>IF($B176="","",VLOOKUP($C176,'CPOS 176'!$A$1:$AC$10838,4,0))</f>
        <v>m³</v>
      </c>
      <c r="F176" s="425">
        <f>0.3*0.6*F178/2</f>
        <v>234</v>
      </c>
      <c r="G176" s="409">
        <f>IF($B176="","",VLOOKUP($C176,'CPOS 176'!$A$17:$AC$10840,7,0))</f>
        <v>40.5</v>
      </c>
      <c r="H176" s="410">
        <f t="shared" si="18"/>
        <v>9477</v>
      </c>
      <c r="I176" s="349" t="s">
        <v>7220</v>
      </c>
      <c r="J176" s="278"/>
      <c r="K176" s="278"/>
    </row>
    <row r="177" spans="1:11" ht="27" customHeight="1" x14ac:dyDescent="0.2">
      <c r="A177" s="299" t="s">
        <v>8180</v>
      </c>
      <c r="B177" s="301" t="s">
        <v>92</v>
      </c>
      <c r="C177" s="261" t="s">
        <v>3165</v>
      </c>
      <c r="D177" s="407" t="str">
        <f>IF($B177="","",VLOOKUP($C177,'CPOS 176'!$A$17:$AC$10838,3,0))</f>
        <v>Reaterro manual apiloado sem controle de compactação</v>
      </c>
      <c r="E177" s="408" t="str">
        <f>IF($B177="","",VLOOKUP($C177,'CPOS 176'!$A$1:$AC$10838,4,0))</f>
        <v>m³</v>
      </c>
      <c r="F177" s="425">
        <f>F176</f>
        <v>234</v>
      </c>
      <c r="G177" s="409">
        <f>IF($B177="","",VLOOKUP($C177,'CPOS 176'!$A$17:$AC$10840,7,0))</f>
        <v>12.59</v>
      </c>
      <c r="H177" s="410">
        <f t="shared" si="18"/>
        <v>2946.06</v>
      </c>
      <c r="I177" s="349" t="s">
        <v>7220</v>
      </c>
      <c r="J177" s="278"/>
      <c r="K177" s="278"/>
    </row>
    <row r="178" spans="1:11" ht="27" customHeight="1" x14ac:dyDescent="0.2">
      <c r="A178" s="299" t="s">
        <v>8181</v>
      </c>
      <c r="B178" s="301" t="s">
        <v>92</v>
      </c>
      <c r="C178" s="261" t="s">
        <v>5025</v>
      </c>
      <c r="D178" s="407" t="str">
        <f>IF($B178="","",VLOOKUP($C178,'CPOS 176'!$A$17:$AC$10838,3,0))</f>
        <v>Eletroduto corrugado em polietileno de alta densidade, DN= 40 mm, com acessórios</v>
      </c>
      <c r="E178" s="408" t="str">
        <f>IF($B178="","",VLOOKUP($C178,'CPOS 176'!$A$1:$AC$10838,4,0))</f>
        <v>m</v>
      </c>
      <c r="F178" s="425">
        <v>2600</v>
      </c>
      <c r="G178" s="409">
        <f>IF($B178="","",VLOOKUP($C178,'CPOS 176'!$A$17:$AC$10840,7,0))</f>
        <v>8.89</v>
      </c>
      <c r="H178" s="410">
        <f t="shared" si="18"/>
        <v>23114</v>
      </c>
      <c r="I178" s="349" t="s">
        <v>7220</v>
      </c>
      <c r="J178" s="278"/>
      <c r="K178" s="278"/>
    </row>
    <row r="179" spans="1:11" ht="27" customHeight="1" x14ac:dyDescent="0.2">
      <c r="A179" s="299" t="s">
        <v>8182</v>
      </c>
      <c r="B179" s="301" t="s">
        <v>92</v>
      </c>
      <c r="C179" s="261" t="s">
        <v>5260</v>
      </c>
      <c r="D179" s="407" t="str">
        <f>IF($B179="","",VLOOKUP($C179,'CPOS 176'!$A$17:$AC$10838,3,0))</f>
        <v>Cabo de cobre flexível de 3 x 1,5 mm², isolamento 0,6/1 kV - isolação HEPR 90°C</v>
      </c>
      <c r="E179" s="408" t="str">
        <f>IF($B179="","",VLOOKUP($C179,'CPOS 176'!$A$1:$AC$10838,4,0))</f>
        <v>m</v>
      </c>
      <c r="F179" s="425">
        <f>10*F175+8*F174</f>
        <v>480</v>
      </c>
      <c r="G179" s="409">
        <f>IF($B179="","",VLOOKUP($C179,'CPOS 176'!$A$17:$AC$10840,7,0))</f>
        <v>3.16</v>
      </c>
      <c r="H179" s="410">
        <f t="shared" si="18"/>
        <v>1516.8</v>
      </c>
      <c r="I179" s="349" t="s">
        <v>7220</v>
      </c>
      <c r="J179" s="278"/>
      <c r="K179" s="278"/>
    </row>
    <row r="180" spans="1:11" ht="27" customHeight="1" x14ac:dyDescent="0.2">
      <c r="A180" s="299" t="s">
        <v>8183</v>
      </c>
      <c r="B180" s="301" t="s">
        <v>92</v>
      </c>
      <c r="C180" s="261" t="s">
        <v>5234</v>
      </c>
      <c r="D180" s="407" t="str">
        <f>IF($B180="","",VLOOKUP($C180,'CPOS 176'!$A$17:$AC$10838,3,0))</f>
        <v>Cabo de cobre flexível de 4 mm², isolamento 0,6/1kV - isolação HEPR 90°C</v>
      </c>
      <c r="E180" s="408" t="str">
        <f>IF($B180="","",VLOOKUP($C180,'CPOS 176'!$A$1:$AC$10838,4,0))</f>
        <v>m</v>
      </c>
      <c r="F180" s="425">
        <f>F178*3</f>
        <v>7800</v>
      </c>
      <c r="G180" s="409">
        <f>IF($B180="","",VLOOKUP($C180,'CPOS 176'!$A$17:$AC$10840,7,0))</f>
        <v>2.79</v>
      </c>
      <c r="H180" s="410">
        <f t="shared" si="18"/>
        <v>21762</v>
      </c>
      <c r="I180" s="349" t="s">
        <v>7220</v>
      </c>
      <c r="J180" s="278"/>
      <c r="K180" s="278"/>
    </row>
    <row r="181" spans="1:11" ht="27" customHeight="1" x14ac:dyDescent="0.2">
      <c r="A181" s="299" t="s">
        <v>8184</v>
      </c>
      <c r="B181" s="301" t="s">
        <v>92</v>
      </c>
      <c r="C181" s="261" t="s">
        <v>5236</v>
      </c>
      <c r="D181" s="407" t="str">
        <f>IF($B181="","",VLOOKUP($C181,'CPOS 176'!$A$17:$AC$10838,3,0))</f>
        <v>Cabo de cobre flexível de 6 mm², isolamento 0,6/1kV - isolação HEPR 90°C</v>
      </c>
      <c r="E181" s="408" t="str">
        <f>IF($B181="","",VLOOKUP($C181,'CPOS 176'!$A$1:$AC$10838,4,0))</f>
        <v>m</v>
      </c>
      <c r="F181" s="425">
        <v>30</v>
      </c>
      <c r="G181" s="409">
        <f>IF($B181="","",VLOOKUP($C181,'CPOS 176'!$A$17:$AC$10840,7,0))</f>
        <v>3.59</v>
      </c>
      <c r="H181" s="410">
        <f t="shared" si="18"/>
        <v>107.7</v>
      </c>
      <c r="I181" s="349" t="s">
        <v>7220</v>
      </c>
      <c r="J181" s="278"/>
      <c r="K181" s="278"/>
    </row>
    <row r="182" spans="1:11" ht="27" customHeight="1" x14ac:dyDescent="0.2">
      <c r="A182" s="299" t="s">
        <v>8185</v>
      </c>
      <c r="B182" s="301" t="s">
        <v>92</v>
      </c>
      <c r="C182" s="261" t="s">
        <v>5238</v>
      </c>
      <c r="D182" s="407" t="str">
        <f>IF($B182="","",VLOOKUP($C182,'CPOS 176'!$A$17:$AC$10838,3,0))</f>
        <v>Cabo de cobre flexível de 10 mm², isolamento 0,6/1kV - isolação HEPR 90°C</v>
      </c>
      <c r="E182" s="408" t="str">
        <f>IF($B182="","",VLOOKUP($C182,'CPOS 176'!$A$1:$AC$10838,4,0))</f>
        <v>m</v>
      </c>
      <c r="F182" s="425">
        <v>30</v>
      </c>
      <c r="G182" s="409">
        <f>IF($B182="","",VLOOKUP($C182,'CPOS 176'!$A$17:$AC$10840,7,0))</f>
        <v>6.92</v>
      </c>
      <c r="H182" s="410">
        <f t="shared" si="18"/>
        <v>207.6</v>
      </c>
      <c r="I182" s="349" t="s">
        <v>7220</v>
      </c>
      <c r="J182" s="278"/>
      <c r="K182" s="278"/>
    </row>
    <row r="183" spans="1:11" ht="27" customHeight="1" x14ac:dyDescent="0.2">
      <c r="A183" s="299" t="s">
        <v>8186</v>
      </c>
      <c r="B183" s="301" t="s">
        <v>92</v>
      </c>
      <c r="C183" s="261" t="s">
        <v>5240</v>
      </c>
      <c r="D183" s="407" t="str">
        <f>IF($B183="","",VLOOKUP($C183,'CPOS 176'!$A$17:$AC$10838,3,0))</f>
        <v>Cabo de cobre flexível de 16 mm², isolamento 0,6/1kV - isolação HEPR 90°C</v>
      </c>
      <c r="E183" s="408" t="str">
        <f>IF($B183="","",VLOOKUP($C183,'CPOS 176'!$A$1:$AC$10838,4,0))</f>
        <v>m</v>
      </c>
      <c r="F183" s="425">
        <v>800</v>
      </c>
      <c r="G183" s="409">
        <f>IF($B183="","",VLOOKUP($C183,'CPOS 176'!$A$17:$AC$10840,7,0))</f>
        <v>9.5</v>
      </c>
      <c r="H183" s="410">
        <f t="shared" si="18"/>
        <v>7600</v>
      </c>
      <c r="I183" s="349" t="s">
        <v>7220</v>
      </c>
      <c r="J183" s="278"/>
      <c r="K183" s="278"/>
    </row>
    <row r="184" spans="1:11" ht="27" customHeight="1" x14ac:dyDescent="0.2">
      <c r="A184" s="299" t="s">
        <v>8187</v>
      </c>
      <c r="B184" s="301" t="s">
        <v>92</v>
      </c>
      <c r="C184" s="261" t="s">
        <v>5405</v>
      </c>
      <c r="D184" s="407" t="str">
        <f>IF($B184="","",VLOOKUP($C184,'CPOS 176'!$A$17:$AC$10838,3,0))</f>
        <v>Contator de potência 32 A - 2na+2nf</v>
      </c>
      <c r="E184" s="408" t="str">
        <f>IF($B184="","",VLOOKUP($C184,'CPOS 176'!$A$1:$AC$10838,4,0))</f>
        <v>un</v>
      </c>
      <c r="F184" s="425">
        <f>$F$189*2</f>
        <v>40</v>
      </c>
      <c r="G184" s="409">
        <f>IF($B184="","",VLOOKUP($C184,'CPOS 176'!$A$17:$AC$10840,7,0))</f>
        <v>327.52</v>
      </c>
      <c r="H184" s="410">
        <f t="shared" si="18"/>
        <v>13100.8</v>
      </c>
      <c r="I184" s="349" t="s">
        <v>7220</v>
      </c>
      <c r="J184" s="278"/>
      <c r="K184" s="278"/>
    </row>
    <row r="185" spans="1:11" ht="27" customHeight="1" x14ac:dyDescent="0.2">
      <c r="A185" s="299" t="s">
        <v>8188</v>
      </c>
      <c r="B185" s="301" t="s">
        <v>92</v>
      </c>
      <c r="C185" s="261" t="s">
        <v>4813</v>
      </c>
      <c r="D185" s="407" t="str">
        <f>IF($B185="","",VLOOKUP($C185,'CPOS 176'!$A$17:$AC$10838,3,0))</f>
        <v>Disjuntor termomagnético, bipolar 220/380 V, corrente de 10 A até 50 A</v>
      </c>
      <c r="E185" s="408" t="str">
        <f>IF($B185="","",VLOOKUP($C185,'CPOS 176'!$A$1:$AC$10838,4,0))</f>
        <v>un</v>
      </c>
      <c r="F185" s="425">
        <f>$F$189*2</f>
        <v>40</v>
      </c>
      <c r="G185" s="409">
        <f>IF($B185="","",VLOOKUP($C185,'CPOS 176'!$A$17:$AC$10840,7,0))</f>
        <v>89.34</v>
      </c>
      <c r="H185" s="410">
        <f t="shared" si="18"/>
        <v>3573.6</v>
      </c>
      <c r="I185" s="349" t="s">
        <v>7220</v>
      </c>
      <c r="J185" s="278"/>
      <c r="K185" s="278"/>
    </row>
    <row r="186" spans="1:11" ht="27" customHeight="1" x14ac:dyDescent="0.2">
      <c r="A186" s="299" t="s">
        <v>8189</v>
      </c>
      <c r="B186" s="301" t="s">
        <v>92</v>
      </c>
      <c r="C186" s="261" t="s">
        <v>4815</v>
      </c>
      <c r="D186" s="407" t="str">
        <f>IF($B186="","",VLOOKUP($C186,'CPOS 176'!$A$17:$AC$10838,3,0))</f>
        <v>Disjuntor termomagnético, tripolar 220/380 V, corrente de 10 A até 50 A</v>
      </c>
      <c r="E186" s="408" t="str">
        <f>IF($B186="","",VLOOKUP($C186,'CPOS 176'!$A$1:$AC$10838,4,0))</f>
        <v>un</v>
      </c>
      <c r="F186" s="425">
        <f>$F$189*2</f>
        <v>40</v>
      </c>
      <c r="G186" s="409">
        <f>IF($B186="","",VLOOKUP($C186,'CPOS 176'!$A$17:$AC$10840,7,0))</f>
        <v>118.51</v>
      </c>
      <c r="H186" s="410">
        <f t="shared" si="18"/>
        <v>4740.3999999999996</v>
      </c>
      <c r="I186" s="349" t="s">
        <v>7220</v>
      </c>
      <c r="J186" s="278"/>
      <c r="K186" s="278"/>
    </row>
    <row r="187" spans="1:11" ht="27" customHeight="1" x14ac:dyDescent="0.2">
      <c r="A187" s="299" t="s">
        <v>8190</v>
      </c>
      <c r="B187" s="301" t="s">
        <v>92</v>
      </c>
      <c r="C187" s="261" t="s">
        <v>5648</v>
      </c>
      <c r="D187" s="407" t="str">
        <f>IF($B187="","",VLOOKUP($C187,'CPOS 176'!$A$17:$AC$10838,3,0))</f>
        <v>Haste de aterramento de 5/8'' x 2,4 m</v>
      </c>
      <c r="E187" s="408" t="str">
        <f>IF($B187="","",VLOOKUP($C187,'CPOS 176'!$A$1:$AC$10838,4,0))</f>
        <v>un</v>
      </c>
      <c r="F187" s="425">
        <f>F174+F175</f>
        <v>54</v>
      </c>
      <c r="G187" s="409">
        <f>IF($B187="","",VLOOKUP($C187,'CPOS 176'!$A$17:$AC$10840,7,0))</f>
        <v>87.62</v>
      </c>
      <c r="H187" s="410">
        <f t="shared" si="18"/>
        <v>4731.4799999999996</v>
      </c>
      <c r="I187" s="349" t="s">
        <v>7220</v>
      </c>
      <c r="J187" s="278"/>
      <c r="K187" s="278"/>
    </row>
    <row r="188" spans="1:11" ht="27" customHeight="1" x14ac:dyDescent="0.2">
      <c r="A188" s="299" t="s">
        <v>8191</v>
      </c>
      <c r="B188" s="284" t="s">
        <v>92</v>
      </c>
      <c r="C188" s="261" t="s">
        <v>5641</v>
      </c>
      <c r="D188" s="407" t="str">
        <f>IF($B188="","",VLOOKUP($C188,'CPOS 176'!$A$17:$AC$10838,3,0))</f>
        <v>Conector cabo/haste de 3/4´</v>
      </c>
      <c r="E188" s="408" t="str">
        <f>IF($B188="","",VLOOKUP($C188,'CPOS 176'!$A$1:$AC$10838,4,0))</f>
        <v>un</v>
      </c>
      <c r="F188" s="425">
        <f>F187</f>
        <v>54</v>
      </c>
      <c r="G188" s="409">
        <f>IF($B188="","",VLOOKUP($C188,'CPOS 176'!$A$17:$AC$10840,7,0))</f>
        <v>16.53</v>
      </c>
      <c r="H188" s="410">
        <f t="shared" si="18"/>
        <v>892.62</v>
      </c>
      <c r="I188" s="349" t="s">
        <v>7220</v>
      </c>
      <c r="J188" s="278"/>
      <c r="K188" s="278"/>
    </row>
    <row r="189" spans="1:11" ht="25.5" x14ac:dyDescent="0.2">
      <c r="A189" s="299" t="s">
        <v>8192</v>
      </c>
      <c r="B189" s="453" t="s">
        <v>8016</v>
      </c>
      <c r="C189" s="261" t="s">
        <v>2665</v>
      </c>
      <c r="D189" s="407" t="str">
        <f>COMPOSIÇÕES!E19</f>
        <v>Caixa de inspeção em alvenaria 40x40x40cm em bloco de concreto com tampa</v>
      </c>
      <c r="E189" s="408" t="s">
        <v>8017</v>
      </c>
      <c r="F189" s="425">
        <v>20</v>
      </c>
      <c r="G189" s="454">
        <f>COMPOSIÇÕES!I28</f>
        <v>77.570000000000007</v>
      </c>
      <c r="H189" s="410">
        <f t="shared" si="18"/>
        <v>1551.4</v>
      </c>
      <c r="I189" s="349" t="s">
        <v>7220</v>
      </c>
      <c r="J189" s="278"/>
      <c r="K189" s="278"/>
    </row>
    <row r="190" spans="1:11" ht="27" customHeight="1" x14ac:dyDescent="0.2">
      <c r="A190" s="299" t="s">
        <v>8193</v>
      </c>
      <c r="B190" s="453" t="s">
        <v>8016</v>
      </c>
      <c r="C190" s="261" t="s">
        <v>2822</v>
      </c>
      <c r="D190" s="407" t="str">
        <f>COMPOSIÇÕES!E30</f>
        <v>Caixa de inspeção em alvenaria 30x30x30cm em bloco de concreto com tampa</v>
      </c>
      <c r="E190" s="408" t="s">
        <v>8017</v>
      </c>
      <c r="F190" s="425">
        <v>54</v>
      </c>
      <c r="G190" s="454">
        <f>COMPOSIÇÕES!I39</f>
        <v>48.410000000000004</v>
      </c>
      <c r="H190" s="410">
        <f t="shared" si="18"/>
        <v>2614.14</v>
      </c>
      <c r="I190" s="349" t="s">
        <v>7220</v>
      </c>
      <c r="J190" s="278"/>
      <c r="K190" s="278"/>
    </row>
    <row r="191" spans="1:11" ht="27" customHeight="1" x14ac:dyDescent="0.2">
      <c r="A191" s="299" t="s">
        <v>8194</v>
      </c>
      <c r="B191" s="453" t="s">
        <v>8016</v>
      </c>
      <c r="C191" s="261" t="s">
        <v>2872</v>
      </c>
      <c r="D191" s="407" t="str">
        <f>COMPOSIÇÕES!E42</f>
        <v>Padrão de Entrada de Energia - Categoria C3 CPFL</v>
      </c>
      <c r="E191" s="408" t="s">
        <v>8017</v>
      </c>
      <c r="F191" s="425">
        <v>4</v>
      </c>
      <c r="G191" s="454">
        <f>COMPOSIÇÕES!I54</f>
        <v>2938.7300000000005</v>
      </c>
      <c r="H191" s="410">
        <f t="shared" si="18"/>
        <v>11754.92</v>
      </c>
      <c r="I191" s="349" t="s">
        <v>7220</v>
      </c>
      <c r="J191" s="278"/>
      <c r="K191" s="278"/>
    </row>
    <row r="192" spans="1:11" ht="27" customHeight="1" x14ac:dyDescent="0.2">
      <c r="A192" s="299" t="s">
        <v>8195</v>
      </c>
      <c r="B192" s="453" t="s">
        <v>8016</v>
      </c>
      <c r="C192" s="261" t="s">
        <v>2928</v>
      </c>
      <c r="D192" s="407" t="str">
        <f>COMPOSIÇÕES!E57</f>
        <v>Padrão de Entrada de Energia - Categoria B1 CPFL</v>
      </c>
      <c r="E192" s="408" t="s">
        <v>8017</v>
      </c>
      <c r="F192" s="425">
        <v>2</v>
      </c>
      <c r="G192" s="454">
        <f>COMPOSIÇÕES!I69</f>
        <v>2401.6000000000004</v>
      </c>
      <c r="H192" s="410">
        <f t="shared" si="18"/>
        <v>4803.2</v>
      </c>
      <c r="I192" s="349" t="s">
        <v>7220</v>
      </c>
      <c r="J192" s="278"/>
      <c r="K192" s="278"/>
    </row>
    <row r="193" spans="1:11" ht="27" customHeight="1" x14ac:dyDescent="0.2">
      <c r="A193" s="299" t="s">
        <v>8196</v>
      </c>
      <c r="B193" s="453" t="s">
        <v>8016</v>
      </c>
      <c r="C193" s="261" t="s">
        <v>3123</v>
      </c>
      <c r="D193" s="407" t="str">
        <f>COMPOSIÇÕES!E72</f>
        <v>Quadro de distribuição</v>
      </c>
      <c r="E193" s="408" t="s">
        <v>8017</v>
      </c>
      <c r="F193" s="425">
        <v>8</v>
      </c>
      <c r="G193" s="454">
        <f>COMPOSIÇÕES!I86</f>
        <v>732.08999999999992</v>
      </c>
      <c r="H193" s="410">
        <f t="shared" si="18"/>
        <v>5856.72</v>
      </c>
      <c r="I193" s="349" t="s">
        <v>7220</v>
      </c>
      <c r="J193" s="278"/>
      <c r="K193" s="278"/>
    </row>
    <row r="194" spans="1:11" ht="12.75" x14ac:dyDescent="0.2">
      <c r="A194" s="299" t="s">
        <v>8197</v>
      </c>
      <c r="B194" s="284" t="s">
        <v>92</v>
      </c>
      <c r="C194" s="261" t="s">
        <v>5419</v>
      </c>
      <c r="D194" s="407" t="str">
        <f>IF($B194="","",VLOOKUP($C194,'CPOS 176'!$A$17:$AC$10838,3,0))</f>
        <v>Relé fotoelétrico 50/60 Hz, 110/220 V, 1200 VA, completo</v>
      </c>
      <c r="E194" s="408" t="str">
        <f>IF($B194="","",VLOOKUP($C194,'CPOS 176'!$A$1:$AC$10838,4,0))</f>
        <v>un</v>
      </c>
      <c r="F194" s="425">
        <f>F193*2</f>
        <v>16</v>
      </c>
      <c r="G194" s="409">
        <f>IF($B194="","",VLOOKUP($C194,'CPOS 176'!$A$17:$AC$10840,7,0))</f>
        <v>66.790000000000006</v>
      </c>
      <c r="H194" s="410">
        <f t="shared" si="18"/>
        <v>1068.6400000000001</v>
      </c>
      <c r="I194" s="349" t="s">
        <v>7220</v>
      </c>
      <c r="J194" s="278"/>
      <c r="K194" s="278"/>
    </row>
    <row r="195" spans="1:11" s="278" customFormat="1" ht="13.5" hidden="1" thickBot="1" x14ac:dyDescent="0.25">
      <c r="A195" s="139"/>
      <c r="B195" s="140"/>
      <c r="C195" s="262"/>
      <c r="D195" s="141" t="s">
        <v>7217</v>
      </c>
      <c r="E195" s="140"/>
      <c r="F195" s="145"/>
      <c r="G195" s="140"/>
      <c r="H195" s="142">
        <f>SUBTOTAL(9,H8:H194)</f>
        <v>1187428.6999999995</v>
      </c>
      <c r="I195" s="347"/>
      <c r="J195" s="303"/>
      <c r="K195" s="303"/>
    </row>
    <row r="196" spans="1:11" s="278" customFormat="1" ht="13.5" hidden="1" thickBot="1" x14ac:dyDescent="0.25">
      <c r="A196" s="120"/>
      <c r="B196" s="115"/>
      <c r="C196" s="115"/>
      <c r="D196" s="114" t="s">
        <v>7219</v>
      </c>
      <c r="E196" s="115"/>
      <c r="F196" s="146"/>
      <c r="G196" s="115"/>
      <c r="H196" s="121">
        <f>H195*25%</f>
        <v>296857.17499999987</v>
      </c>
      <c r="I196" s="348"/>
    </row>
    <row r="197" spans="1:11" s="278" customFormat="1" ht="13.5" hidden="1" thickBot="1" x14ac:dyDescent="0.25">
      <c r="A197" s="116"/>
      <c r="B197" s="117"/>
      <c r="C197" s="117"/>
      <c r="D197" s="118" t="s">
        <v>7218</v>
      </c>
      <c r="E197" s="117"/>
      <c r="F197" s="147"/>
      <c r="G197" s="117"/>
      <c r="H197" s="119">
        <f>H195+H196</f>
        <v>1484285.8749999993</v>
      </c>
      <c r="I197" s="348"/>
    </row>
    <row r="198" spans="1:11" s="278" customFormat="1" ht="12.75" x14ac:dyDescent="0.2">
      <c r="A198" s="263"/>
      <c r="B198" s="263"/>
      <c r="C198" s="304"/>
      <c r="D198" s="305"/>
      <c r="E198" s="263"/>
      <c r="F198" s="306"/>
      <c r="G198" s="307"/>
      <c r="H198" s="308"/>
      <c r="I198" s="348">
        <f>H197-1400000</f>
        <v>84285.874999999302</v>
      </c>
      <c r="J198" s="278" t="s">
        <v>8529</v>
      </c>
    </row>
    <row r="199" spans="1:11" s="278" customFormat="1" ht="15.75" x14ac:dyDescent="0.25">
      <c r="A199" s="263"/>
      <c r="B199" s="498" t="s">
        <v>8603</v>
      </c>
      <c r="C199" s="499"/>
      <c r="D199" s="500"/>
      <c r="E199" s="263"/>
      <c r="F199" s="306"/>
      <c r="G199" s="307"/>
      <c r="H199" s="308"/>
      <c r="I199" s="348"/>
    </row>
    <row r="200" spans="1:11" ht="12.75" customHeight="1" x14ac:dyDescent="0.2">
      <c r="A200" s="263"/>
      <c r="B200" s="42"/>
      <c r="C200" s="499"/>
      <c r="D200" s="500"/>
      <c r="E200" s="263"/>
      <c r="F200" s="306"/>
      <c r="G200" s="307"/>
      <c r="H200" s="308"/>
      <c r="J200" s="263"/>
      <c r="K200" s="263"/>
    </row>
    <row r="201" spans="1:11" ht="12.75" customHeight="1" x14ac:dyDescent="0.2">
      <c r="A201" s="263"/>
      <c r="B201" s="42"/>
      <c r="C201" s="499"/>
      <c r="D201" s="500"/>
      <c r="E201" s="263"/>
      <c r="F201" s="306"/>
      <c r="G201" s="307"/>
      <c r="H201" s="308"/>
      <c r="J201" s="263"/>
      <c r="K201" s="263"/>
    </row>
    <row r="202" spans="1:11" ht="12.75" customHeight="1" x14ac:dyDescent="0.2">
      <c r="A202" s="263"/>
      <c r="B202" s="42"/>
      <c r="C202" s="499"/>
      <c r="D202" s="500"/>
      <c r="E202" s="263"/>
      <c r="F202" s="306"/>
      <c r="G202" s="307"/>
      <c r="H202" s="308"/>
      <c r="J202" s="263"/>
      <c r="K202" s="263"/>
    </row>
    <row r="203" spans="1:11" ht="12.75" customHeight="1" x14ac:dyDescent="0.2">
      <c r="A203" s="263"/>
      <c r="B203" s="42"/>
      <c r="C203" s="499"/>
      <c r="D203" s="500"/>
      <c r="E203" s="263"/>
      <c r="F203" s="306"/>
      <c r="G203" s="307"/>
      <c r="H203" s="308"/>
      <c r="J203" s="263"/>
      <c r="K203" s="263"/>
    </row>
    <row r="204" spans="1:11" ht="12.75" customHeight="1" x14ac:dyDescent="0.2">
      <c r="A204" s="263"/>
      <c r="B204" s="42"/>
      <c r="C204" s="499"/>
      <c r="D204" s="500"/>
      <c r="E204" s="263"/>
      <c r="F204" s="306"/>
      <c r="G204" s="307"/>
      <c r="H204" s="308"/>
      <c r="I204" s="506"/>
      <c r="J204" s="263"/>
      <c r="K204" s="263"/>
    </row>
    <row r="205" spans="1:11" ht="12.75" customHeight="1" x14ac:dyDescent="0.2">
      <c r="A205" s="263"/>
      <c r="B205" s="42"/>
      <c r="C205" s="499"/>
      <c r="D205" s="500"/>
      <c r="E205" s="263"/>
      <c r="F205" s="306"/>
      <c r="G205" s="307"/>
      <c r="H205" s="308"/>
      <c r="I205" s="507"/>
      <c r="J205" s="263"/>
      <c r="K205" s="263"/>
    </row>
    <row r="206" spans="1:11" ht="12.75" customHeight="1" x14ac:dyDescent="0.2">
      <c r="A206" s="263"/>
      <c r="B206" s="42"/>
      <c r="C206" s="499"/>
      <c r="D206" s="500"/>
      <c r="E206" s="263"/>
      <c r="F206" s="306"/>
      <c r="G206" s="307"/>
      <c r="H206" s="308"/>
      <c r="I206" s="506"/>
      <c r="J206" s="263"/>
      <c r="K206" s="263"/>
    </row>
    <row r="207" spans="1:11" ht="12.75" customHeight="1" x14ac:dyDescent="0.2">
      <c r="A207" s="263"/>
      <c r="B207" s="501" t="s">
        <v>7222</v>
      </c>
      <c r="C207" s="499"/>
      <c r="D207" s="500"/>
      <c r="E207" s="263"/>
      <c r="F207" s="306"/>
      <c r="G207" s="307"/>
      <c r="H207" s="308"/>
      <c r="I207" s="504"/>
      <c r="J207" s="263"/>
      <c r="K207" s="263"/>
    </row>
    <row r="208" spans="1:11" ht="12.75" customHeight="1" x14ac:dyDescent="0.2">
      <c r="A208" s="263"/>
      <c r="B208" s="502" t="s">
        <v>8601</v>
      </c>
      <c r="C208" s="499"/>
      <c r="D208" s="500"/>
      <c r="E208" s="263"/>
      <c r="F208" s="306"/>
      <c r="G208" s="307"/>
      <c r="H208" s="308"/>
      <c r="J208" s="263"/>
      <c r="K208" s="263"/>
    </row>
    <row r="209" spans="1:11" ht="12.75" customHeight="1" x14ac:dyDescent="0.2">
      <c r="A209" s="263"/>
      <c r="B209" s="503" t="s">
        <v>8602</v>
      </c>
      <c r="C209" s="499"/>
      <c r="D209" s="500"/>
      <c r="E209" s="263"/>
      <c r="F209" s="306"/>
      <c r="G209" s="307"/>
      <c r="H209" s="308"/>
      <c r="J209" s="263"/>
      <c r="K209" s="263"/>
    </row>
    <row r="210" spans="1:11" ht="12.75" customHeight="1" x14ac:dyDescent="0.2">
      <c r="A210" s="263"/>
      <c r="B210" s="503" t="s">
        <v>8604</v>
      </c>
      <c r="C210" s="499"/>
      <c r="D210" s="500"/>
      <c r="E210" s="263"/>
      <c r="F210" s="306"/>
      <c r="G210" s="307"/>
      <c r="H210" s="308"/>
      <c r="J210" s="263"/>
      <c r="K210" s="263"/>
    </row>
    <row r="211" spans="1:11" ht="12.75" customHeight="1" x14ac:dyDescent="0.2">
      <c r="A211" s="263"/>
      <c r="B211" s="263"/>
      <c r="C211" s="304"/>
      <c r="D211" s="305"/>
      <c r="E211" s="263"/>
      <c r="F211" s="306"/>
      <c r="G211" s="307"/>
      <c r="H211" s="308"/>
      <c r="J211" s="263"/>
      <c r="K211" s="263"/>
    </row>
    <row r="212" spans="1:11" ht="12.75" customHeight="1" x14ac:dyDescent="0.2">
      <c r="A212" s="263"/>
      <c r="B212" s="263"/>
      <c r="C212" s="304"/>
      <c r="D212" s="305"/>
      <c r="E212" s="263"/>
      <c r="F212" s="306"/>
      <c r="G212" s="307"/>
      <c r="H212" s="308"/>
      <c r="J212" s="263"/>
      <c r="K212" s="263"/>
    </row>
    <row r="213" spans="1:11" ht="12.75" customHeight="1" x14ac:dyDescent="0.2">
      <c r="A213" s="263"/>
      <c r="B213" s="263"/>
      <c r="C213" s="304"/>
      <c r="D213" s="305"/>
      <c r="E213" s="263"/>
      <c r="F213" s="306"/>
      <c r="G213" s="307"/>
      <c r="H213" s="308"/>
      <c r="J213" s="263"/>
      <c r="K213" s="263"/>
    </row>
    <row r="214" spans="1:11" ht="12.75" customHeight="1" x14ac:dyDescent="0.2">
      <c r="A214" s="263"/>
      <c r="B214" s="263"/>
      <c r="C214" s="304"/>
      <c r="D214" s="305"/>
      <c r="E214" s="263"/>
      <c r="F214" s="306"/>
      <c r="G214" s="307"/>
      <c r="H214" s="308"/>
      <c r="J214" s="263"/>
      <c r="K214" s="263"/>
    </row>
    <row r="215" spans="1:11" ht="12.75" customHeight="1" x14ac:dyDescent="0.2">
      <c r="A215" s="263"/>
      <c r="B215" s="263"/>
      <c r="C215" s="304"/>
      <c r="D215" s="305"/>
      <c r="E215" s="263"/>
      <c r="F215" s="306"/>
      <c r="G215" s="307"/>
      <c r="H215" s="308"/>
      <c r="J215" s="263"/>
      <c r="K215" s="263"/>
    </row>
    <row r="216" spans="1:11" ht="12.75" customHeight="1" x14ac:dyDescent="0.2">
      <c r="A216" s="263"/>
      <c r="B216" s="263"/>
      <c r="C216" s="304"/>
      <c r="D216" s="305"/>
      <c r="E216" s="263"/>
      <c r="F216" s="306"/>
      <c r="G216" s="307"/>
      <c r="H216" s="308"/>
      <c r="J216" s="263"/>
      <c r="K216" s="263"/>
    </row>
    <row r="217" spans="1:11" ht="12.75" customHeight="1" x14ac:dyDescent="0.2">
      <c r="A217" s="263"/>
      <c r="B217" s="263"/>
      <c r="C217" s="304"/>
      <c r="D217" s="305"/>
      <c r="E217" s="263"/>
      <c r="F217" s="306"/>
      <c r="G217" s="307"/>
      <c r="H217" s="308"/>
      <c r="J217" s="263"/>
      <c r="K217" s="263"/>
    </row>
    <row r="218" spans="1:11" ht="12.75" customHeight="1" x14ac:dyDescent="0.2">
      <c r="A218" s="263"/>
      <c r="B218" s="263"/>
      <c r="C218" s="304"/>
      <c r="D218" s="305"/>
      <c r="E218" s="263"/>
      <c r="F218" s="306"/>
      <c r="G218" s="307"/>
      <c r="H218" s="308"/>
      <c r="J218" s="263"/>
      <c r="K218" s="263"/>
    </row>
    <row r="219" spans="1:11" ht="12.75" customHeight="1" x14ac:dyDescent="0.2">
      <c r="A219" s="263"/>
      <c r="B219" s="263"/>
      <c r="C219" s="304"/>
      <c r="D219" s="305"/>
      <c r="E219" s="263"/>
      <c r="F219" s="306"/>
      <c r="G219" s="307"/>
      <c r="H219" s="308"/>
      <c r="J219" s="263"/>
      <c r="K219" s="263"/>
    </row>
    <row r="220" spans="1:11" ht="12.75" customHeight="1" x14ac:dyDescent="0.2">
      <c r="A220" s="263"/>
      <c r="B220" s="263"/>
      <c r="C220" s="304"/>
      <c r="D220" s="305"/>
      <c r="E220" s="263"/>
      <c r="F220" s="306"/>
      <c r="G220" s="307"/>
      <c r="H220" s="308"/>
      <c r="J220" s="263"/>
      <c r="K220" s="263"/>
    </row>
    <row r="221" spans="1:11" ht="12.75" customHeight="1" x14ac:dyDescent="0.2">
      <c r="A221" s="263"/>
      <c r="B221" s="263"/>
      <c r="C221" s="304"/>
      <c r="D221" s="305"/>
      <c r="E221" s="263"/>
      <c r="F221" s="306"/>
      <c r="G221" s="307"/>
      <c r="H221" s="308"/>
      <c r="J221" s="263"/>
      <c r="K221" s="263"/>
    </row>
    <row r="222" spans="1:11" ht="12.75" customHeight="1" x14ac:dyDescent="0.2">
      <c r="A222" s="263"/>
      <c r="B222" s="263"/>
      <c r="C222" s="304"/>
      <c r="D222" s="305"/>
      <c r="E222" s="263"/>
      <c r="F222" s="306"/>
      <c r="G222" s="307"/>
      <c r="H222" s="308"/>
      <c r="J222" s="263"/>
      <c r="K222" s="263"/>
    </row>
    <row r="223" spans="1:11" ht="12.75" customHeight="1" x14ac:dyDescent="0.2">
      <c r="A223" s="263"/>
      <c r="B223" s="263"/>
      <c r="C223" s="304"/>
      <c r="D223" s="305"/>
      <c r="E223" s="263"/>
      <c r="F223" s="306"/>
      <c r="G223" s="307"/>
      <c r="H223" s="308"/>
      <c r="J223" s="263"/>
      <c r="K223" s="263"/>
    </row>
    <row r="224" spans="1:11" ht="12.75" customHeight="1" x14ac:dyDescent="0.2">
      <c r="A224" s="263"/>
      <c r="B224" s="263"/>
      <c r="C224" s="304"/>
      <c r="D224" s="305"/>
      <c r="E224" s="263"/>
      <c r="F224" s="306"/>
      <c r="G224" s="307"/>
      <c r="H224" s="308"/>
      <c r="J224" s="263"/>
      <c r="K224" s="263"/>
    </row>
    <row r="225" spans="1:11" ht="12.75" customHeight="1" x14ac:dyDescent="0.2">
      <c r="A225" s="263"/>
      <c r="B225" s="263"/>
      <c r="C225" s="304"/>
      <c r="D225" s="305"/>
      <c r="E225" s="263"/>
      <c r="F225" s="306"/>
      <c r="G225" s="307"/>
      <c r="H225" s="308"/>
      <c r="J225" s="263"/>
      <c r="K225" s="263"/>
    </row>
    <row r="226" spans="1:11" ht="12.75" customHeight="1" x14ac:dyDescent="0.2">
      <c r="A226" s="263"/>
      <c r="B226" s="263"/>
      <c r="C226" s="304"/>
      <c r="D226" s="305"/>
      <c r="E226" s="263"/>
      <c r="F226" s="306"/>
      <c r="G226" s="307"/>
      <c r="H226" s="308"/>
      <c r="J226" s="263"/>
      <c r="K226" s="263"/>
    </row>
    <row r="227" spans="1:11" ht="12.75" customHeight="1" x14ac:dyDescent="0.2">
      <c r="A227" s="263"/>
      <c r="B227" s="263"/>
      <c r="C227" s="304"/>
      <c r="D227" s="305"/>
      <c r="E227" s="263"/>
      <c r="F227" s="306"/>
      <c r="G227" s="307"/>
      <c r="H227" s="308"/>
      <c r="J227" s="263"/>
      <c r="K227" s="263"/>
    </row>
    <row r="228" spans="1:11" ht="12.75" customHeight="1" x14ac:dyDescent="0.2">
      <c r="A228" s="263"/>
      <c r="B228" s="263"/>
      <c r="C228" s="304"/>
      <c r="D228" s="305"/>
      <c r="E228" s="263"/>
      <c r="F228" s="306"/>
      <c r="G228" s="307"/>
      <c r="H228" s="308"/>
      <c r="J228" s="263"/>
      <c r="K228" s="263"/>
    </row>
    <row r="229" spans="1:11" ht="12.75" customHeight="1" x14ac:dyDescent="0.2">
      <c r="A229" s="263"/>
      <c r="B229" s="263"/>
      <c r="C229" s="304"/>
      <c r="D229" s="305"/>
      <c r="E229" s="263"/>
      <c r="F229" s="306"/>
      <c r="G229" s="307"/>
      <c r="H229" s="308"/>
      <c r="J229" s="263"/>
      <c r="K229" s="263"/>
    </row>
    <row r="230" spans="1:11" ht="12.75" customHeight="1" x14ac:dyDescent="0.2">
      <c r="A230" s="263"/>
      <c r="B230" s="263"/>
      <c r="C230" s="304"/>
      <c r="D230" s="305"/>
      <c r="E230" s="263"/>
      <c r="F230" s="306"/>
      <c r="G230" s="307"/>
      <c r="H230" s="308"/>
      <c r="J230" s="263"/>
      <c r="K230" s="263"/>
    </row>
    <row r="231" spans="1:11" ht="12.75" customHeight="1" x14ac:dyDescent="0.2">
      <c r="A231" s="263"/>
      <c r="B231" s="263"/>
      <c r="C231" s="304"/>
      <c r="D231" s="305"/>
      <c r="E231" s="263"/>
      <c r="F231" s="306"/>
      <c r="G231" s="307"/>
      <c r="H231" s="308"/>
      <c r="J231" s="263"/>
      <c r="K231" s="263"/>
    </row>
    <row r="232" spans="1:11" ht="12.75" customHeight="1" x14ac:dyDescent="0.2">
      <c r="A232" s="263"/>
      <c r="B232" s="263"/>
      <c r="C232" s="304"/>
      <c r="D232" s="305"/>
      <c r="E232" s="263"/>
      <c r="F232" s="306"/>
      <c r="G232" s="307"/>
      <c r="H232" s="308"/>
      <c r="J232" s="263"/>
      <c r="K232" s="263"/>
    </row>
    <row r="233" spans="1:11" ht="12.75" customHeight="1" x14ac:dyDescent="0.2">
      <c r="A233" s="263"/>
      <c r="B233" s="263"/>
      <c r="C233" s="304"/>
      <c r="D233" s="305"/>
      <c r="E233" s="263"/>
      <c r="F233" s="306"/>
      <c r="G233" s="307"/>
      <c r="H233" s="308"/>
      <c r="J233" s="263"/>
      <c r="K233" s="263"/>
    </row>
    <row r="234" spans="1:11" ht="12.75" customHeight="1" x14ac:dyDescent="0.2">
      <c r="A234" s="263"/>
      <c r="B234" s="263"/>
      <c r="C234" s="304"/>
      <c r="D234" s="305"/>
      <c r="E234" s="263"/>
      <c r="F234" s="306"/>
      <c r="G234" s="307"/>
      <c r="H234" s="308"/>
      <c r="J234" s="263"/>
      <c r="K234" s="263"/>
    </row>
    <row r="235" spans="1:11" ht="12.75" customHeight="1" x14ac:dyDescent="0.2">
      <c r="A235" s="263"/>
      <c r="B235" s="263"/>
      <c r="C235" s="304"/>
      <c r="D235" s="305"/>
      <c r="E235" s="263"/>
      <c r="F235" s="306"/>
      <c r="G235" s="307"/>
      <c r="H235" s="308"/>
      <c r="J235" s="263"/>
      <c r="K235" s="263"/>
    </row>
    <row r="236" spans="1:11" ht="12.75" customHeight="1" x14ac:dyDescent="0.2">
      <c r="A236" s="263"/>
      <c r="B236" s="263"/>
      <c r="C236" s="304"/>
      <c r="D236" s="305"/>
      <c r="E236" s="263"/>
      <c r="F236" s="306"/>
      <c r="G236" s="307"/>
      <c r="H236" s="308"/>
      <c r="J236" s="263"/>
      <c r="K236" s="263"/>
    </row>
    <row r="237" spans="1:11" ht="12.75" customHeight="1" x14ac:dyDescent="0.2">
      <c r="A237" s="263"/>
      <c r="B237" s="263"/>
      <c r="C237" s="304"/>
      <c r="D237" s="305"/>
      <c r="E237" s="263"/>
      <c r="F237" s="306"/>
      <c r="G237" s="307"/>
      <c r="H237" s="308"/>
      <c r="J237" s="263"/>
      <c r="K237" s="263"/>
    </row>
    <row r="238" spans="1:11" ht="12.75" customHeight="1" x14ac:dyDescent="0.2">
      <c r="A238" s="263"/>
      <c r="B238" s="263"/>
      <c r="C238" s="304"/>
      <c r="D238" s="305"/>
      <c r="E238" s="263"/>
      <c r="F238" s="306"/>
      <c r="G238" s="307"/>
      <c r="H238" s="308"/>
      <c r="J238" s="263"/>
      <c r="K238" s="263"/>
    </row>
    <row r="239" spans="1:11" ht="12.75" customHeight="1" x14ac:dyDescent="0.2">
      <c r="A239" s="263"/>
      <c r="B239" s="263"/>
      <c r="C239" s="304"/>
      <c r="D239" s="305"/>
      <c r="E239" s="263"/>
      <c r="F239" s="306"/>
      <c r="G239" s="307"/>
      <c r="H239" s="308"/>
      <c r="J239" s="263"/>
      <c r="K239" s="263"/>
    </row>
    <row r="240" spans="1:11" ht="12.75" customHeight="1" x14ac:dyDescent="0.2">
      <c r="A240" s="263"/>
      <c r="B240" s="263"/>
      <c r="C240" s="304"/>
      <c r="D240" s="305"/>
      <c r="E240" s="263"/>
      <c r="F240" s="306"/>
      <c r="G240" s="307"/>
      <c r="H240" s="308"/>
      <c r="J240" s="263"/>
      <c r="K240" s="263"/>
    </row>
    <row r="241" spans="1:11" ht="12.75" customHeight="1" x14ac:dyDescent="0.2">
      <c r="A241" s="263"/>
      <c r="B241" s="263"/>
      <c r="C241" s="304"/>
      <c r="D241" s="305"/>
      <c r="E241" s="263"/>
      <c r="F241" s="306"/>
      <c r="G241" s="307"/>
      <c r="H241" s="308"/>
      <c r="J241" s="263"/>
      <c r="K241" s="263"/>
    </row>
    <row r="242" spans="1:11" ht="12.75" customHeight="1" x14ac:dyDescent="0.2">
      <c r="A242" s="263"/>
      <c r="B242" s="263"/>
      <c r="C242" s="304"/>
      <c r="D242" s="305"/>
      <c r="E242" s="263"/>
      <c r="F242" s="306"/>
      <c r="G242" s="307"/>
      <c r="H242" s="308"/>
      <c r="J242" s="263"/>
      <c r="K242" s="263"/>
    </row>
    <row r="243" spans="1:11" ht="12.75" customHeight="1" x14ac:dyDescent="0.2">
      <c r="A243" s="263"/>
      <c r="B243" s="263"/>
      <c r="C243" s="304"/>
      <c r="D243" s="305"/>
      <c r="E243" s="263"/>
      <c r="F243" s="306"/>
      <c r="G243" s="307"/>
      <c r="H243" s="308"/>
      <c r="J243" s="263"/>
      <c r="K243" s="263"/>
    </row>
    <row r="244" spans="1:11" ht="12.75" customHeight="1" x14ac:dyDescent="0.2">
      <c r="A244" s="263"/>
      <c r="B244" s="263"/>
      <c r="C244" s="304"/>
      <c r="D244" s="305"/>
      <c r="E244" s="263"/>
      <c r="F244" s="306"/>
      <c r="G244" s="307"/>
      <c r="H244" s="308"/>
      <c r="J244" s="263"/>
      <c r="K244" s="263"/>
    </row>
    <row r="245" spans="1:11" ht="12.75" customHeight="1" x14ac:dyDescent="0.2">
      <c r="A245" s="263"/>
      <c r="B245" s="263"/>
      <c r="C245" s="304"/>
      <c r="D245" s="305"/>
      <c r="E245" s="263"/>
      <c r="F245" s="306"/>
      <c r="G245" s="307"/>
      <c r="H245" s="308"/>
      <c r="J245" s="263"/>
      <c r="K245" s="263"/>
    </row>
    <row r="246" spans="1:11" ht="12.75" customHeight="1" x14ac:dyDescent="0.2">
      <c r="A246" s="263"/>
      <c r="B246" s="263"/>
      <c r="C246" s="304"/>
      <c r="D246" s="305"/>
      <c r="E246" s="263"/>
      <c r="F246" s="306"/>
      <c r="G246" s="307"/>
      <c r="H246" s="308"/>
      <c r="J246" s="263"/>
      <c r="K246" s="263"/>
    </row>
    <row r="247" spans="1:11" ht="12.75" customHeight="1" x14ac:dyDescent="0.2">
      <c r="A247" s="263"/>
      <c r="B247" s="263"/>
      <c r="C247" s="304"/>
      <c r="D247" s="305"/>
      <c r="E247" s="263"/>
      <c r="F247" s="306"/>
      <c r="G247" s="307"/>
      <c r="H247" s="308"/>
      <c r="J247" s="263"/>
      <c r="K247" s="263"/>
    </row>
    <row r="248" spans="1:11" ht="12.75" customHeight="1" x14ac:dyDescent="0.2">
      <c r="A248" s="263"/>
      <c r="B248" s="263"/>
      <c r="C248" s="304"/>
      <c r="D248" s="305"/>
      <c r="E248" s="263"/>
      <c r="F248" s="306"/>
      <c r="G248" s="307"/>
      <c r="H248" s="308"/>
      <c r="J248" s="263"/>
      <c r="K248" s="263"/>
    </row>
    <row r="249" spans="1:11" ht="12.75" customHeight="1" x14ac:dyDescent="0.2">
      <c r="A249" s="263"/>
      <c r="B249" s="263"/>
      <c r="C249" s="304"/>
      <c r="D249" s="305"/>
      <c r="E249" s="263"/>
      <c r="F249" s="306"/>
      <c r="G249" s="307"/>
      <c r="H249" s="308"/>
      <c r="J249" s="263"/>
      <c r="K249" s="263"/>
    </row>
    <row r="250" spans="1:11" ht="12.75" customHeight="1" x14ac:dyDescent="0.2">
      <c r="A250" s="263"/>
      <c r="B250" s="263"/>
      <c r="C250" s="304"/>
      <c r="D250" s="305"/>
      <c r="E250" s="263"/>
      <c r="F250" s="306"/>
      <c r="G250" s="307"/>
      <c r="H250" s="308"/>
      <c r="J250" s="263"/>
      <c r="K250" s="263"/>
    </row>
    <row r="251" spans="1:11" ht="12.75" customHeight="1" x14ac:dyDescent="0.2">
      <c r="A251" s="263"/>
      <c r="B251" s="263"/>
      <c r="C251" s="304"/>
      <c r="D251" s="305"/>
      <c r="E251" s="263"/>
      <c r="F251" s="306"/>
      <c r="G251" s="307"/>
      <c r="H251" s="308"/>
      <c r="J251" s="263"/>
      <c r="K251" s="263"/>
    </row>
    <row r="252" spans="1:11" ht="12.75" customHeight="1" x14ac:dyDescent="0.2">
      <c r="A252" s="263"/>
      <c r="B252" s="263"/>
      <c r="C252" s="304"/>
      <c r="D252" s="305"/>
      <c r="E252" s="263"/>
      <c r="F252" s="306"/>
      <c r="G252" s="307"/>
      <c r="H252" s="308"/>
      <c r="J252" s="263"/>
      <c r="K252" s="263"/>
    </row>
    <row r="253" spans="1:11" ht="12.75" customHeight="1" x14ac:dyDescent="0.2">
      <c r="A253" s="263"/>
      <c r="B253" s="263"/>
      <c r="C253" s="304"/>
      <c r="D253" s="305"/>
      <c r="E253" s="263"/>
      <c r="F253" s="306"/>
      <c r="G253" s="307"/>
      <c r="H253" s="308"/>
      <c r="J253" s="263"/>
      <c r="K253" s="263"/>
    </row>
    <row r="254" spans="1:11" ht="12.75" customHeight="1" x14ac:dyDescent="0.2">
      <c r="A254" s="263"/>
      <c r="B254" s="263"/>
      <c r="C254" s="304"/>
      <c r="D254" s="305"/>
      <c r="E254" s="263"/>
      <c r="F254" s="306"/>
      <c r="G254" s="307"/>
      <c r="H254" s="308"/>
      <c r="J254" s="263"/>
      <c r="K254" s="263"/>
    </row>
    <row r="255" spans="1:11" ht="12.75" customHeight="1" x14ac:dyDescent="0.2">
      <c r="A255" s="263"/>
      <c r="B255" s="263"/>
      <c r="C255" s="304"/>
      <c r="D255" s="305"/>
      <c r="E255" s="263"/>
      <c r="F255" s="306"/>
      <c r="G255" s="307"/>
      <c r="H255" s="308"/>
      <c r="J255" s="263"/>
      <c r="K255" s="263"/>
    </row>
    <row r="256" spans="1:11" ht="12.75" customHeight="1" x14ac:dyDescent="0.2">
      <c r="A256" s="263"/>
      <c r="B256" s="263"/>
      <c r="C256" s="304"/>
      <c r="D256" s="305"/>
      <c r="E256" s="263"/>
      <c r="F256" s="306"/>
      <c r="G256" s="307"/>
      <c r="H256" s="308"/>
      <c r="J256" s="263"/>
      <c r="K256" s="263"/>
    </row>
    <row r="257" spans="1:11" ht="12.75" customHeight="1" x14ac:dyDescent="0.2">
      <c r="A257" s="263"/>
      <c r="B257" s="263"/>
      <c r="C257" s="304"/>
      <c r="D257" s="305"/>
      <c r="E257" s="263"/>
      <c r="F257" s="306"/>
      <c r="G257" s="307"/>
      <c r="H257" s="308"/>
      <c r="J257" s="263"/>
      <c r="K257" s="263"/>
    </row>
    <row r="258" spans="1:11" ht="12.75" customHeight="1" x14ac:dyDescent="0.2">
      <c r="A258" s="263"/>
      <c r="B258" s="263"/>
      <c r="C258" s="304"/>
      <c r="D258" s="305"/>
      <c r="E258" s="263"/>
      <c r="F258" s="306"/>
      <c r="G258" s="307"/>
      <c r="H258" s="308"/>
      <c r="J258" s="263"/>
      <c r="K258" s="263"/>
    </row>
    <row r="259" spans="1:11" ht="12.75" customHeight="1" x14ac:dyDescent="0.2">
      <c r="A259" s="263"/>
      <c r="B259" s="263"/>
      <c r="C259" s="304"/>
      <c r="D259" s="305"/>
      <c r="E259" s="263"/>
      <c r="F259" s="306"/>
      <c r="G259" s="307"/>
      <c r="H259" s="308"/>
      <c r="J259" s="263"/>
      <c r="K259" s="263"/>
    </row>
    <row r="260" spans="1:11" ht="12.75" customHeight="1" x14ac:dyDescent="0.2">
      <c r="A260" s="263"/>
      <c r="B260" s="263"/>
      <c r="C260" s="304"/>
      <c r="D260" s="305"/>
      <c r="E260" s="263"/>
      <c r="F260" s="306"/>
      <c r="G260" s="307"/>
      <c r="H260" s="308"/>
      <c r="J260" s="263"/>
      <c r="K260" s="263"/>
    </row>
    <row r="261" spans="1:11" ht="12.75" customHeight="1" x14ac:dyDescent="0.2">
      <c r="A261" s="263"/>
      <c r="B261" s="263"/>
      <c r="C261" s="304"/>
      <c r="D261" s="305"/>
      <c r="E261" s="263"/>
      <c r="F261" s="306"/>
      <c r="G261" s="307"/>
      <c r="H261" s="308"/>
      <c r="J261" s="263"/>
      <c r="K261" s="263"/>
    </row>
    <row r="262" spans="1:11" ht="12.75" customHeight="1" x14ac:dyDescent="0.2">
      <c r="A262" s="263"/>
      <c r="B262" s="263"/>
      <c r="C262" s="304"/>
      <c r="D262" s="305"/>
      <c r="E262" s="263"/>
      <c r="F262" s="306"/>
      <c r="G262" s="307"/>
      <c r="H262" s="308"/>
      <c r="J262" s="263"/>
      <c r="K262" s="263"/>
    </row>
    <row r="263" spans="1:11" ht="12.75" customHeight="1" x14ac:dyDescent="0.2">
      <c r="A263" s="263"/>
      <c r="B263" s="263"/>
      <c r="C263" s="304"/>
      <c r="D263" s="305"/>
      <c r="E263" s="263"/>
      <c r="F263" s="306"/>
      <c r="G263" s="307"/>
      <c r="H263" s="308"/>
      <c r="J263" s="263"/>
      <c r="K263" s="263"/>
    </row>
    <row r="264" spans="1:11" ht="12.75" customHeight="1" x14ac:dyDescent="0.2">
      <c r="A264" s="263"/>
      <c r="B264" s="263"/>
      <c r="C264" s="304"/>
      <c r="D264" s="305"/>
      <c r="E264" s="263"/>
      <c r="F264" s="306"/>
      <c r="G264" s="307"/>
      <c r="H264" s="308"/>
      <c r="J264" s="263"/>
      <c r="K264" s="263"/>
    </row>
    <row r="265" spans="1:11" ht="12.75" customHeight="1" x14ac:dyDescent="0.2">
      <c r="A265" s="263"/>
      <c r="B265" s="263"/>
      <c r="C265" s="304"/>
      <c r="D265" s="305"/>
      <c r="E265" s="263"/>
      <c r="F265" s="306"/>
      <c r="G265" s="307"/>
      <c r="H265" s="308"/>
      <c r="J265" s="263"/>
      <c r="K265" s="263"/>
    </row>
    <row r="266" spans="1:11" ht="12.75" customHeight="1" x14ac:dyDescent="0.2">
      <c r="A266" s="263"/>
      <c r="B266" s="263"/>
      <c r="C266" s="304"/>
      <c r="D266" s="305"/>
      <c r="E266" s="263"/>
      <c r="F266" s="306"/>
      <c r="G266" s="307"/>
      <c r="H266" s="308"/>
      <c r="J266" s="263"/>
      <c r="K266" s="263"/>
    </row>
    <row r="267" spans="1:11" ht="12.75" customHeight="1" x14ac:dyDescent="0.2">
      <c r="A267" s="263"/>
      <c r="B267" s="263"/>
      <c r="C267" s="304"/>
      <c r="D267" s="305"/>
      <c r="E267" s="263"/>
      <c r="F267" s="306"/>
      <c r="G267" s="307"/>
      <c r="H267" s="308"/>
      <c r="J267" s="263"/>
      <c r="K267" s="263"/>
    </row>
    <row r="268" spans="1:11" ht="12.75" customHeight="1" x14ac:dyDescent="0.2">
      <c r="A268" s="263"/>
      <c r="B268" s="263"/>
      <c r="C268" s="304"/>
      <c r="D268" s="305"/>
      <c r="E268" s="263"/>
      <c r="F268" s="306"/>
      <c r="G268" s="307"/>
      <c r="H268" s="308"/>
      <c r="J268" s="263"/>
      <c r="K268" s="263"/>
    </row>
    <row r="269" spans="1:11" ht="12.75" customHeight="1" x14ac:dyDescent="0.2">
      <c r="A269" s="263"/>
      <c r="B269" s="263"/>
      <c r="C269" s="304"/>
      <c r="D269" s="305"/>
      <c r="E269" s="263"/>
      <c r="F269" s="306"/>
      <c r="G269" s="307"/>
      <c r="H269" s="308"/>
      <c r="J269" s="263"/>
      <c r="K269" s="263"/>
    </row>
    <row r="270" spans="1:11" ht="12.75" customHeight="1" x14ac:dyDescent="0.2">
      <c r="A270" s="263"/>
      <c r="B270" s="263"/>
      <c r="C270" s="304"/>
      <c r="D270" s="305"/>
      <c r="E270" s="263"/>
      <c r="F270" s="306"/>
      <c r="G270" s="307"/>
      <c r="H270" s="308"/>
      <c r="J270" s="263"/>
      <c r="K270" s="263"/>
    </row>
    <row r="271" spans="1:11" ht="12.75" customHeight="1" x14ac:dyDescent="0.2">
      <c r="A271" s="263"/>
      <c r="B271" s="263"/>
      <c r="C271" s="304"/>
      <c r="D271" s="305"/>
      <c r="E271" s="263"/>
      <c r="F271" s="306"/>
      <c r="G271" s="307"/>
      <c r="H271" s="308"/>
      <c r="J271" s="263"/>
      <c r="K271" s="263"/>
    </row>
    <row r="272" spans="1:11" ht="12.75" customHeight="1" x14ac:dyDescent="0.2">
      <c r="A272" s="263"/>
      <c r="B272" s="263"/>
      <c r="C272" s="304"/>
      <c r="D272" s="305"/>
      <c r="E272" s="263"/>
      <c r="F272" s="306"/>
      <c r="G272" s="307"/>
      <c r="H272" s="308"/>
      <c r="J272" s="263"/>
      <c r="K272" s="263"/>
    </row>
    <row r="273" spans="1:11" ht="12.75" customHeight="1" x14ac:dyDescent="0.2">
      <c r="A273" s="263"/>
      <c r="B273" s="263"/>
      <c r="C273" s="304"/>
      <c r="D273" s="305"/>
      <c r="E273" s="263"/>
      <c r="F273" s="306"/>
      <c r="G273" s="307"/>
      <c r="H273" s="308"/>
      <c r="J273" s="263"/>
      <c r="K273" s="263"/>
    </row>
    <row r="274" spans="1:11" ht="12.75" customHeight="1" x14ac:dyDescent="0.2">
      <c r="A274" s="263"/>
      <c r="B274" s="263"/>
      <c r="C274" s="304"/>
      <c r="D274" s="305"/>
      <c r="E274" s="263"/>
      <c r="F274" s="306"/>
      <c r="G274" s="307"/>
      <c r="H274" s="308"/>
      <c r="J274" s="263"/>
      <c r="K274" s="263"/>
    </row>
    <row r="275" spans="1:11" ht="12.75" customHeight="1" x14ac:dyDescent="0.2">
      <c r="A275" s="263"/>
      <c r="B275" s="263"/>
      <c r="C275" s="304"/>
      <c r="D275" s="305"/>
      <c r="E275" s="263"/>
      <c r="F275" s="306"/>
      <c r="G275" s="307"/>
      <c r="H275" s="308"/>
      <c r="J275" s="263"/>
      <c r="K275" s="263"/>
    </row>
    <row r="276" spans="1:11" ht="12.75" customHeight="1" x14ac:dyDescent="0.2">
      <c r="A276" s="263"/>
      <c r="B276" s="263"/>
      <c r="C276" s="304"/>
      <c r="D276" s="305"/>
      <c r="E276" s="263"/>
      <c r="F276" s="306"/>
      <c r="G276" s="307"/>
      <c r="H276" s="308"/>
      <c r="J276" s="263"/>
      <c r="K276" s="263"/>
    </row>
    <row r="277" spans="1:11" ht="12.75" customHeight="1" x14ac:dyDescent="0.2">
      <c r="A277" s="263"/>
      <c r="B277" s="263"/>
      <c r="C277" s="304"/>
      <c r="D277" s="305"/>
      <c r="E277" s="263"/>
      <c r="F277" s="306"/>
      <c r="G277" s="307"/>
      <c r="H277" s="308"/>
      <c r="J277" s="263"/>
      <c r="K277" s="263"/>
    </row>
    <row r="278" spans="1:11" ht="12.75" customHeight="1" x14ac:dyDescent="0.2">
      <c r="A278" s="263"/>
      <c r="B278" s="263"/>
      <c r="C278" s="304"/>
      <c r="D278" s="305"/>
      <c r="E278" s="263"/>
      <c r="F278" s="306"/>
      <c r="G278" s="307"/>
      <c r="H278" s="308"/>
      <c r="J278" s="263"/>
      <c r="K278" s="263"/>
    </row>
    <row r="279" spans="1:11" ht="12.75" customHeight="1" x14ac:dyDescent="0.2">
      <c r="A279" s="263"/>
      <c r="B279" s="263"/>
      <c r="C279" s="304"/>
      <c r="D279" s="305"/>
      <c r="E279" s="263"/>
      <c r="F279" s="306"/>
      <c r="G279" s="307"/>
      <c r="H279" s="308"/>
      <c r="J279" s="263"/>
      <c r="K279" s="263"/>
    </row>
    <row r="280" spans="1:11" ht="12.75" customHeight="1" x14ac:dyDescent="0.2">
      <c r="A280" s="263"/>
      <c r="B280" s="263"/>
      <c r="C280" s="304"/>
      <c r="D280" s="305"/>
      <c r="E280" s="263"/>
      <c r="F280" s="306"/>
      <c r="G280" s="307"/>
      <c r="H280" s="308"/>
      <c r="J280" s="263"/>
      <c r="K280" s="263"/>
    </row>
    <row r="281" spans="1:11" ht="12.75" customHeight="1" x14ac:dyDescent="0.2">
      <c r="A281" s="263"/>
      <c r="B281" s="263"/>
      <c r="C281" s="304"/>
      <c r="D281" s="305"/>
      <c r="E281" s="263"/>
      <c r="F281" s="306"/>
      <c r="G281" s="307"/>
      <c r="H281" s="308"/>
      <c r="J281" s="263"/>
      <c r="K281" s="263"/>
    </row>
    <row r="282" spans="1:11" ht="12.75" customHeight="1" x14ac:dyDescent="0.2">
      <c r="A282" s="263"/>
      <c r="B282" s="263"/>
      <c r="C282" s="304"/>
      <c r="D282" s="305"/>
      <c r="E282" s="263"/>
      <c r="F282" s="306"/>
      <c r="G282" s="307"/>
      <c r="H282" s="308"/>
      <c r="J282" s="263"/>
      <c r="K282" s="263"/>
    </row>
    <row r="283" spans="1:11" ht="12.75" customHeight="1" x14ac:dyDescent="0.2">
      <c r="A283" s="263"/>
      <c r="B283" s="263"/>
      <c r="C283" s="304"/>
      <c r="D283" s="305"/>
      <c r="E283" s="263"/>
      <c r="F283" s="306"/>
      <c r="G283" s="307"/>
      <c r="H283" s="308"/>
      <c r="J283" s="263"/>
      <c r="K283" s="263"/>
    </row>
    <row r="284" spans="1:11" ht="12.75" customHeight="1" x14ac:dyDescent="0.2">
      <c r="A284" s="263"/>
      <c r="B284" s="263"/>
      <c r="C284" s="304"/>
      <c r="D284" s="305"/>
      <c r="E284" s="263"/>
      <c r="F284" s="306"/>
      <c r="G284" s="307"/>
      <c r="H284" s="308"/>
      <c r="J284" s="263"/>
      <c r="K284" s="263"/>
    </row>
    <row r="285" spans="1:11" ht="12.75" customHeight="1" x14ac:dyDescent="0.2">
      <c r="A285" s="263"/>
      <c r="B285" s="263"/>
      <c r="C285" s="304"/>
      <c r="D285" s="305"/>
      <c r="E285" s="263"/>
      <c r="F285" s="306"/>
      <c r="G285" s="307"/>
      <c r="H285" s="308"/>
      <c r="J285" s="263"/>
      <c r="K285" s="263"/>
    </row>
    <row r="286" spans="1:11" ht="12.75" customHeight="1" x14ac:dyDescent="0.2">
      <c r="A286" s="263"/>
      <c r="B286" s="263"/>
      <c r="C286" s="304"/>
      <c r="D286" s="305"/>
      <c r="E286" s="263"/>
      <c r="F286" s="306"/>
      <c r="G286" s="307"/>
      <c r="H286" s="308"/>
      <c r="J286" s="263"/>
      <c r="K286" s="263"/>
    </row>
    <row r="287" spans="1:11" ht="12.75" customHeight="1" x14ac:dyDescent="0.2">
      <c r="A287" s="263"/>
      <c r="B287" s="263"/>
      <c r="C287" s="304"/>
      <c r="D287" s="305"/>
      <c r="E287" s="263"/>
      <c r="F287" s="306"/>
      <c r="G287" s="307"/>
      <c r="H287" s="308"/>
      <c r="J287" s="263"/>
      <c r="K287" s="263"/>
    </row>
    <row r="288" spans="1:11" ht="12.75" customHeight="1" x14ac:dyDescent="0.2">
      <c r="A288" s="263"/>
      <c r="B288" s="263"/>
      <c r="C288" s="304"/>
      <c r="D288" s="305"/>
      <c r="E288" s="263"/>
      <c r="F288" s="306"/>
      <c r="G288" s="307"/>
      <c r="H288" s="308"/>
      <c r="J288" s="263"/>
      <c r="K288" s="263"/>
    </row>
    <row r="289" spans="1:11" ht="12.75" customHeight="1" x14ac:dyDescent="0.2">
      <c r="A289" s="263"/>
      <c r="B289" s="263"/>
      <c r="C289" s="304"/>
      <c r="D289" s="305"/>
      <c r="E289" s="263"/>
      <c r="F289" s="306"/>
      <c r="G289" s="307"/>
      <c r="H289" s="308"/>
      <c r="J289" s="263"/>
      <c r="K289" s="263"/>
    </row>
    <row r="290" spans="1:11" ht="12.75" customHeight="1" x14ac:dyDescent="0.2">
      <c r="A290" s="263"/>
      <c r="B290" s="263"/>
      <c r="C290" s="304"/>
      <c r="D290" s="305"/>
      <c r="E290" s="263"/>
      <c r="F290" s="306"/>
      <c r="G290" s="307"/>
      <c r="H290" s="308"/>
      <c r="J290" s="263"/>
      <c r="K290" s="263"/>
    </row>
    <row r="291" spans="1:11" ht="12.75" customHeight="1" x14ac:dyDescent="0.2">
      <c r="A291" s="263"/>
      <c r="B291" s="263"/>
      <c r="C291" s="304"/>
      <c r="D291" s="305"/>
      <c r="E291" s="263"/>
      <c r="F291" s="306"/>
      <c r="G291" s="307"/>
      <c r="H291" s="308"/>
      <c r="J291" s="263"/>
      <c r="K291" s="263"/>
    </row>
    <row r="292" spans="1:11" ht="12.75" customHeight="1" x14ac:dyDescent="0.2">
      <c r="A292" s="263"/>
      <c r="B292" s="263"/>
      <c r="C292" s="304"/>
      <c r="D292" s="305"/>
      <c r="E292" s="263"/>
      <c r="F292" s="306"/>
      <c r="G292" s="307"/>
      <c r="H292" s="308"/>
      <c r="J292" s="263"/>
      <c r="K292" s="263"/>
    </row>
    <row r="293" spans="1:11" ht="12.75" customHeight="1" x14ac:dyDescent="0.2">
      <c r="A293" s="263"/>
      <c r="B293" s="263"/>
      <c r="C293" s="304"/>
      <c r="D293" s="305"/>
      <c r="E293" s="263"/>
      <c r="F293" s="306"/>
      <c r="G293" s="307"/>
      <c r="H293" s="308"/>
      <c r="J293" s="263"/>
      <c r="K293" s="263"/>
    </row>
    <row r="294" spans="1:11" ht="12.75" customHeight="1" x14ac:dyDescent="0.2">
      <c r="A294" s="263"/>
      <c r="B294" s="263"/>
      <c r="C294" s="304"/>
      <c r="D294" s="305"/>
      <c r="E294" s="263"/>
      <c r="F294" s="306"/>
      <c r="G294" s="307"/>
      <c r="H294" s="308"/>
      <c r="J294" s="263"/>
      <c r="K294" s="263"/>
    </row>
    <row r="295" spans="1:11" ht="12.75" customHeight="1" x14ac:dyDescent="0.2">
      <c r="A295" s="263"/>
      <c r="B295" s="263"/>
      <c r="C295" s="304"/>
      <c r="D295" s="305"/>
      <c r="E295" s="263"/>
      <c r="F295" s="306"/>
      <c r="G295" s="307"/>
      <c r="H295" s="308"/>
      <c r="J295" s="263"/>
      <c r="K295" s="263"/>
    </row>
    <row r="296" spans="1:11" ht="12.75" customHeight="1" x14ac:dyDescent="0.2">
      <c r="A296" s="263"/>
      <c r="B296" s="263"/>
      <c r="C296" s="304"/>
      <c r="D296" s="305"/>
      <c r="E296" s="263"/>
      <c r="F296" s="306"/>
      <c r="G296" s="307"/>
      <c r="H296" s="308"/>
      <c r="J296" s="263"/>
      <c r="K296" s="263"/>
    </row>
    <row r="297" spans="1:11" ht="12.75" customHeight="1" x14ac:dyDescent="0.2">
      <c r="A297" s="263"/>
      <c r="B297" s="263"/>
      <c r="C297" s="304"/>
      <c r="D297" s="305"/>
      <c r="E297" s="263"/>
      <c r="F297" s="306"/>
      <c r="G297" s="307"/>
      <c r="H297" s="308"/>
      <c r="J297" s="263"/>
      <c r="K297" s="263"/>
    </row>
    <row r="298" spans="1:11" ht="12.75" customHeight="1" x14ac:dyDescent="0.2">
      <c r="A298" s="263"/>
      <c r="B298" s="263"/>
      <c r="C298" s="304"/>
      <c r="D298" s="305"/>
      <c r="E298" s="263"/>
      <c r="F298" s="306"/>
      <c r="G298" s="307"/>
      <c r="H298" s="308"/>
      <c r="J298" s="263"/>
      <c r="K298" s="263"/>
    </row>
    <row r="299" spans="1:11" ht="12.75" customHeight="1" x14ac:dyDescent="0.2">
      <c r="A299" s="263"/>
      <c r="B299" s="263"/>
      <c r="C299" s="304"/>
      <c r="D299" s="305"/>
      <c r="E299" s="263"/>
      <c r="F299" s="306"/>
      <c r="G299" s="307"/>
      <c r="H299" s="308"/>
      <c r="J299" s="263"/>
      <c r="K299" s="263"/>
    </row>
    <row r="300" spans="1:11" ht="12.75" customHeight="1" x14ac:dyDescent="0.2">
      <c r="A300" s="263"/>
      <c r="B300" s="263"/>
      <c r="C300" s="304"/>
      <c r="D300" s="305"/>
      <c r="E300" s="263"/>
      <c r="F300" s="306"/>
      <c r="G300" s="307"/>
      <c r="H300" s="308"/>
      <c r="J300" s="263"/>
      <c r="K300" s="263"/>
    </row>
    <row r="301" spans="1:11" ht="12.75" customHeight="1" x14ac:dyDescent="0.2">
      <c r="A301" s="263"/>
      <c r="B301" s="263"/>
      <c r="C301" s="304"/>
      <c r="D301" s="305"/>
      <c r="E301" s="263"/>
      <c r="F301" s="306"/>
      <c r="G301" s="307"/>
      <c r="H301" s="308"/>
      <c r="J301" s="263"/>
      <c r="K301" s="263"/>
    </row>
    <row r="302" spans="1:11" ht="12.75" customHeight="1" x14ac:dyDescent="0.2">
      <c r="A302" s="263"/>
      <c r="B302" s="263"/>
      <c r="C302" s="304"/>
      <c r="D302" s="305"/>
      <c r="E302" s="263"/>
      <c r="F302" s="306"/>
      <c r="G302" s="307"/>
      <c r="H302" s="308"/>
      <c r="J302" s="263"/>
      <c r="K302" s="263"/>
    </row>
    <row r="303" spans="1:11" ht="12.75" customHeight="1" x14ac:dyDescent="0.2">
      <c r="A303" s="263"/>
      <c r="B303" s="263"/>
      <c r="C303" s="304"/>
      <c r="D303" s="305"/>
      <c r="E303" s="263"/>
      <c r="F303" s="306"/>
      <c r="G303" s="307"/>
      <c r="H303" s="308"/>
      <c r="J303" s="263"/>
      <c r="K303" s="263"/>
    </row>
    <row r="304" spans="1:11" ht="12.75" customHeight="1" x14ac:dyDescent="0.2">
      <c r="A304" s="263"/>
      <c r="B304" s="263"/>
      <c r="C304" s="304"/>
      <c r="D304" s="305"/>
      <c r="E304" s="263"/>
      <c r="F304" s="306"/>
      <c r="G304" s="307"/>
      <c r="H304" s="308"/>
      <c r="J304" s="263"/>
      <c r="K304" s="263"/>
    </row>
    <row r="305" spans="1:11" ht="12.75" customHeight="1" x14ac:dyDescent="0.2">
      <c r="A305" s="263"/>
      <c r="B305" s="263"/>
      <c r="C305" s="304"/>
      <c r="D305" s="305"/>
      <c r="E305" s="263"/>
      <c r="F305" s="306"/>
      <c r="G305" s="307"/>
      <c r="H305" s="308"/>
      <c r="J305" s="263"/>
      <c r="K305" s="263"/>
    </row>
    <row r="306" spans="1:11" ht="12.75" customHeight="1" x14ac:dyDescent="0.2">
      <c r="A306" s="263"/>
      <c r="B306" s="263"/>
      <c r="C306" s="304"/>
      <c r="D306" s="305"/>
      <c r="E306" s="263"/>
      <c r="F306" s="306"/>
      <c r="G306" s="307"/>
      <c r="H306" s="308"/>
      <c r="J306" s="263"/>
      <c r="K306" s="263"/>
    </row>
    <row r="307" spans="1:11" ht="12.75" customHeight="1" x14ac:dyDescent="0.2">
      <c r="A307" s="263"/>
      <c r="B307" s="263"/>
      <c r="C307" s="304"/>
      <c r="D307" s="305"/>
      <c r="E307" s="263"/>
      <c r="F307" s="306"/>
      <c r="G307" s="307"/>
      <c r="H307" s="308"/>
      <c r="J307" s="263"/>
      <c r="K307" s="263"/>
    </row>
    <row r="308" spans="1:11" ht="12.75" customHeight="1" x14ac:dyDescent="0.2">
      <c r="A308" s="263"/>
      <c r="B308" s="263"/>
      <c r="C308" s="304"/>
      <c r="D308" s="305"/>
      <c r="E308" s="263"/>
      <c r="F308" s="306"/>
      <c r="G308" s="307"/>
      <c r="H308" s="308"/>
      <c r="J308" s="263"/>
      <c r="K308" s="263"/>
    </row>
    <row r="309" spans="1:11" ht="12.75" customHeight="1" x14ac:dyDescent="0.2">
      <c r="A309" s="263"/>
      <c r="B309" s="263"/>
      <c r="C309" s="304"/>
      <c r="D309" s="305"/>
      <c r="E309" s="263"/>
      <c r="F309" s="306"/>
      <c r="G309" s="307"/>
      <c r="H309" s="308"/>
      <c r="J309" s="263"/>
      <c r="K309" s="263"/>
    </row>
    <row r="310" spans="1:11" ht="12.75" customHeight="1" x14ac:dyDescent="0.2">
      <c r="A310" s="263"/>
      <c r="B310" s="263"/>
      <c r="C310" s="304"/>
      <c r="D310" s="305"/>
      <c r="E310" s="263"/>
      <c r="F310" s="306"/>
      <c r="G310" s="307"/>
      <c r="H310" s="308"/>
      <c r="J310" s="263"/>
      <c r="K310" s="263"/>
    </row>
    <row r="311" spans="1:11" ht="12.75" customHeight="1" x14ac:dyDescent="0.2">
      <c r="A311" s="263"/>
      <c r="B311" s="263"/>
      <c r="C311" s="304"/>
      <c r="D311" s="305"/>
      <c r="E311" s="263"/>
      <c r="F311" s="306"/>
      <c r="G311" s="307"/>
      <c r="H311" s="308"/>
      <c r="J311" s="263"/>
      <c r="K311" s="263"/>
    </row>
    <row r="312" spans="1:11" ht="12.75" customHeight="1" x14ac:dyDescent="0.2">
      <c r="A312" s="263"/>
      <c r="B312" s="263"/>
      <c r="C312" s="304"/>
      <c r="D312" s="305"/>
      <c r="E312" s="263"/>
      <c r="F312" s="306"/>
      <c r="G312" s="307"/>
      <c r="H312" s="308"/>
      <c r="J312" s="263"/>
      <c r="K312" s="263"/>
    </row>
    <row r="313" spans="1:11" ht="12.75" customHeight="1" x14ac:dyDescent="0.2">
      <c r="A313" s="263"/>
      <c r="B313" s="263"/>
      <c r="C313" s="304"/>
      <c r="D313" s="305"/>
      <c r="E313" s="263"/>
      <c r="F313" s="306"/>
      <c r="G313" s="307"/>
      <c r="H313" s="308"/>
      <c r="J313" s="263"/>
      <c r="K313" s="263"/>
    </row>
    <row r="314" spans="1:11" ht="12.75" customHeight="1" x14ac:dyDescent="0.2">
      <c r="A314" s="263"/>
      <c r="B314" s="263"/>
      <c r="C314" s="304"/>
      <c r="D314" s="305"/>
      <c r="E314" s="263"/>
      <c r="F314" s="306"/>
      <c r="G314" s="307"/>
      <c r="H314" s="308"/>
      <c r="J314" s="263"/>
      <c r="K314" s="263"/>
    </row>
    <row r="315" spans="1:11" ht="12.75" customHeight="1" x14ac:dyDescent="0.2">
      <c r="A315" s="263"/>
      <c r="B315" s="263"/>
      <c r="C315" s="304"/>
      <c r="D315" s="305"/>
      <c r="E315" s="263"/>
      <c r="F315" s="306"/>
      <c r="G315" s="307"/>
      <c r="H315" s="308"/>
      <c r="J315" s="263"/>
      <c r="K315" s="263"/>
    </row>
    <row r="316" spans="1:11" ht="12.75" customHeight="1" x14ac:dyDescent="0.2">
      <c r="A316" s="263"/>
      <c r="B316" s="263"/>
      <c r="C316" s="304"/>
      <c r="D316" s="305"/>
      <c r="E316" s="263"/>
      <c r="F316" s="306"/>
      <c r="G316" s="307"/>
      <c r="H316" s="308"/>
      <c r="J316" s="263"/>
      <c r="K316" s="263"/>
    </row>
    <row r="317" spans="1:11" ht="12.75" customHeight="1" x14ac:dyDescent="0.2">
      <c r="A317" s="263"/>
      <c r="B317" s="263"/>
      <c r="C317" s="304"/>
      <c r="D317" s="305"/>
      <c r="E317" s="263"/>
      <c r="F317" s="306"/>
      <c r="G317" s="307"/>
      <c r="H317" s="308"/>
      <c r="J317" s="263"/>
      <c r="K317" s="263"/>
    </row>
    <row r="318" spans="1:11" ht="12.75" customHeight="1" x14ac:dyDescent="0.2">
      <c r="A318" s="263"/>
      <c r="B318" s="263"/>
      <c r="C318" s="304"/>
      <c r="D318" s="305"/>
      <c r="E318" s="263"/>
      <c r="F318" s="306"/>
      <c r="G318" s="307"/>
      <c r="H318" s="308"/>
      <c r="J318" s="263"/>
      <c r="K318" s="263"/>
    </row>
    <row r="319" spans="1:11" ht="12.75" customHeight="1" x14ac:dyDescent="0.2">
      <c r="A319" s="263"/>
      <c r="B319" s="263"/>
      <c r="C319" s="304"/>
      <c r="D319" s="305"/>
      <c r="E319" s="263"/>
      <c r="F319" s="306"/>
      <c r="G319" s="307"/>
      <c r="H319" s="308"/>
      <c r="J319" s="263"/>
      <c r="K319" s="263"/>
    </row>
    <row r="320" spans="1:11" ht="12.75" customHeight="1" x14ac:dyDescent="0.2">
      <c r="A320" s="263"/>
      <c r="B320" s="263"/>
      <c r="C320" s="304"/>
      <c r="D320" s="305"/>
      <c r="E320" s="263"/>
      <c r="F320" s="306"/>
      <c r="G320" s="307"/>
      <c r="H320" s="308"/>
      <c r="J320" s="263"/>
      <c r="K320" s="263"/>
    </row>
    <row r="321" spans="1:11" ht="12.75" customHeight="1" x14ac:dyDescent="0.2">
      <c r="A321" s="263"/>
      <c r="B321" s="263"/>
      <c r="C321" s="304"/>
      <c r="D321" s="305"/>
      <c r="E321" s="263"/>
      <c r="F321" s="306"/>
      <c r="G321" s="307"/>
      <c r="H321" s="308"/>
      <c r="J321" s="263"/>
      <c r="K321" s="263"/>
    </row>
    <row r="322" spans="1:11" ht="12.75" customHeight="1" x14ac:dyDescent="0.2">
      <c r="A322" s="263"/>
      <c r="B322" s="263"/>
      <c r="C322" s="304"/>
      <c r="D322" s="305"/>
      <c r="E322" s="263"/>
      <c r="F322" s="306"/>
      <c r="G322" s="307"/>
      <c r="H322" s="308"/>
      <c r="J322" s="263"/>
      <c r="K322" s="263"/>
    </row>
    <row r="323" spans="1:11" ht="12.75" customHeight="1" x14ac:dyDescent="0.2">
      <c r="A323" s="263"/>
      <c r="B323" s="263"/>
      <c r="C323" s="304"/>
      <c r="D323" s="305"/>
      <c r="E323" s="263"/>
      <c r="F323" s="306"/>
      <c r="G323" s="307"/>
      <c r="H323" s="308"/>
      <c r="J323" s="263"/>
      <c r="K323" s="263"/>
    </row>
    <row r="324" spans="1:11" ht="12.75" customHeight="1" x14ac:dyDescent="0.2">
      <c r="A324" s="263"/>
      <c r="B324" s="263"/>
      <c r="C324" s="304"/>
      <c r="D324" s="305"/>
      <c r="E324" s="263"/>
      <c r="F324" s="306"/>
      <c r="G324" s="307"/>
      <c r="H324" s="308"/>
      <c r="J324" s="263"/>
      <c r="K324" s="263"/>
    </row>
    <row r="325" spans="1:11" ht="12.75" customHeight="1" x14ac:dyDescent="0.2">
      <c r="A325" s="263"/>
      <c r="B325" s="263"/>
      <c r="C325" s="304"/>
      <c r="D325" s="305"/>
      <c r="E325" s="263"/>
      <c r="F325" s="306"/>
      <c r="G325" s="307"/>
      <c r="H325" s="308"/>
      <c r="J325" s="263"/>
      <c r="K325" s="263"/>
    </row>
    <row r="326" spans="1:11" ht="12.75" customHeight="1" x14ac:dyDescent="0.2">
      <c r="A326" s="263"/>
      <c r="B326" s="263"/>
      <c r="C326" s="304"/>
      <c r="D326" s="305"/>
      <c r="E326" s="263"/>
      <c r="F326" s="306"/>
      <c r="G326" s="307"/>
      <c r="H326" s="308"/>
      <c r="J326" s="263"/>
      <c r="K326" s="263"/>
    </row>
    <row r="327" spans="1:11" ht="12.75" customHeight="1" x14ac:dyDescent="0.2">
      <c r="A327" s="263"/>
      <c r="B327" s="263"/>
      <c r="C327" s="304"/>
      <c r="D327" s="305"/>
      <c r="E327" s="263"/>
      <c r="F327" s="306"/>
      <c r="G327" s="307"/>
      <c r="H327" s="308"/>
      <c r="J327" s="263"/>
      <c r="K327" s="263"/>
    </row>
    <row r="328" spans="1:11" ht="12.75" customHeight="1" x14ac:dyDescent="0.2">
      <c r="A328" s="263"/>
      <c r="B328" s="263"/>
      <c r="C328" s="304"/>
      <c r="D328" s="305"/>
      <c r="E328" s="263"/>
      <c r="F328" s="306"/>
      <c r="G328" s="307"/>
      <c r="H328" s="308"/>
      <c r="J328" s="263"/>
      <c r="K328" s="263"/>
    </row>
    <row r="329" spans="1:11" ht="12.75" customHeight="1" x14ac:dyDescent="0.2">
      <c r="A329" s="263"/>
      <c r="B329" s="263"/>
      <c r="C329" s="304"/>
      <c r="D329" s="305"/>
      <c r="E329" s="263"/>
      <c r="F329" s="306"/>
      <c r="G329" s="307"/>
      <c r="H329" s="308"/>
      <c r="J329" s="263"/>
      <c r="K329" s="263"/>
    </row>
    <row r="330" spans="1:11" ht="12.75" customHeight="1" x14ac:dyDescent="0.2">
      <c r="A330" s="263"/>
      <c r="B330" s="263"/>
      <c r="C330" s="304"/>
      <c r="D330" s="305"/>
      <c r="E330" s="263"/>
      <c r="F330" s="306"/>
      <c r="G330" s="307"/>
      <c r="H330" s="308"/>
      <c r="J330" s="263"/>
      <c r="K330" s="263"/>
    </row>
    <row r="331" spans="1:11" ht="12.75" customHeight="1" x14ac:dyDescent="0.2">
      <c r="A331" s="263"/>
      <c r="B331" s="263"/>
      <c r="C331" s="304"/>
      <c r="D331" s="305"/>
      <c r="E331" s="263"/>
      <c r="F331" s="306"/>
      <c r="G331" s="307"/>
      <c r="H331" s="308"/>
      <c r="J331" s="263"/>
      <c r="K331" s="263"/>
    </row>
    <row r="332" spans="1:11" ht="12.75" customHeight="1" x14ac:dyDescent="0.2">
      <c r="A332" s="263"/>
      <c r="B332" s="263"/>
      <c r="C332" s="304"/>
      <c r="D332" s="305"/>
      <c r="E332" s="263"/>
      <c r="F332" s="306"/>
      <c r="G332" s="307"/>
      <c r="H332" s="308"/>
      <c r="J332" s="263"/>
      <c r="K332" s="263"/>
    </row>
    <row r="333" spans="1:11" ht="12.75" customHeight="1" x14ac:dyDescent="0.2">
      <c r="A333" s="263"/>
      <c r="B333" s="263"/>
      <c r="C333" s="304"/>
      <c r="D333" s="305"/>
      <c r="E333" s="263"/>
      <c r="F333" s="306"/>
      <c r="G333" s="307"/>
      <c r="H333" s="308"/>
      <c r="J333" s="263"/>
      <c r="K333" s="263"/>
    </row>
    <row r="334" spans="1:11" ht="12.75" customHeight="1" x14ac:dyDescent="0.2">
      <c r="A334" s="263"/>
      <c r="B334" s="263"/>
      <c r="C334" s="304"/>
      <c r="D334" s="305"/>
      <c r="E334" s="263"/>
      <c r="F334" s="306"/>
      <c r="G334" s="307"/>
      <c r="H334" s="308"/>
      <c r="J334" s="263"/>
      <c r="K334" s="263"/>
    </row>
    <row r="335" spans="1:11" ht="12.75" customHeight="1" x14ac:dyDescent="0.2">
      <c r="A335" s="263"/>
      <c r="B335" s="263"/>
      <c r="C335" s="304"/>
      <c r="D335" s="305"/>
      <c r="E335" s="263"/>
      <c r="F335" s="306"/>
      <c r="G335" s="307"/>
      <c r="H335" s="308"/>
      <c r="J335" s="263"/>
      <c r="K335" s="263"/>
    </row>
    <row r="336" spans="1:11" ht="12.75" customHeight="1" x14ac:dyDescent="0.2">
      <c r="A336" s="263"/>
      <c r="B336" s="263"/>
      <c r="C336" s="304"/>
      <c r="D336" s="305"/>
      <c r="E336" s="263"/>
      <c r="F336" s="306"/>
      <c r="G336" s="307"/>
      <c r="H336" s="308"/>
      <c r="J336" s="263"/>
      <c r="K336" s="263"/>
    </row>
    <row r="337" spans="1:11" ht="12.75" customHeight="1" x14ac:dyDescent="0.2">
      <c r="A337" s="263"/>
      <c r="B337" s="263"/>
      <c r="C337" s="304"/>
      <c r="D337" s="305"/>
      <c r="E337" s="263"/>
      <c r="F337" s="306"/>
      <c r="G337" s="307"/>
      <c r="H337" s="308"/>
      <c r="J337" s="263"/>
      <c r="K337" s="263"/>
    </row>
    <row r="338" spans="1:11" ht="12.75" customHeight="1" x14ac:dyDescent="0.2">
      <c r="A338" s="263"/>
      <c r="B338" s="263"/>
      <c r="C338" s="304"/>
      <c r="D338" s="305"/>
      <c r="E338" s="263"/>
      <c r="F338" s="306"/>
      <c r="G338" s="307"/>
      <c r="H338" s="308"/>
      <c r="J338" s="263"/>
      <c r="K338" s="263"/>
    </row>
    <row r="339" spans="1:11" ht="12.75" customHeight="1" x14ac:dyDescent="0.2">
      <c r="A339" s="263"/>
      <c r="B339" s="263"/>
      <c r="C339" s="304"/>
      <c r="D339" s="305"/>
      <c r="E339" s="263"/>
      <c r="F339" s="306"/>
      <c r="G339" s="307"/>
      <c r="H339" s="308"/>
      <c r="J339" s="263"/>
      <c r="K339" s="263"/>
    </row>
    <row r="340" spans="1:11" ht="12.75" customHeight="1" x14ac:dyDescent="0.2">
      <c r="A340" s="263"/>
      <c r="B340" s="263"/>
      <c r="C340" s="304"/>
      <c r="D340" s="305"/>
      <c r="E340" s="263"/>
      <c r="F340" s="306"/>
      <c r="G340" s="307"/>
      <c r="H340" s="308"/>
      <c r="J340" s="263"/>
      <c r="K340" s="263"/>
    </row>
    <row r="341" spans="1:11" ht="12.75" customHeight="1" x14ac:dyDescent="0.2">
      <c r="A341" s="263"/>
      <c r="B341" s="263"/>
      <c r="C341" s="304"/>
      <c r="D341" s="305"/>
      <c r="E341" s="263"/>
      <c r="F341" s="306"/>
      <c r="G341" s="307"/>
      <c r="H341" s="308"/>
      <c r="J341" s="263"/>
      <c r="K341" s="263"/>
    </row>
    <row r="342" spans="1:11" ht="12.75" customHeight="1" x14ac:dyDescent="0.2">
      <c r="A342" s="263"/>
      <c r="B342" s="263"/>
      <c r="C342" s="304"/>
      <c r="D342" s="305"/>
      <c r="E342" s="263"/>
      <c r="F342" s="306"/>
      <c r="G342" s="307"/>
      <c r="H342" s="308"/>
      <c r="J342" s="263"/>
      <c r="K342" s="263"/>
    </row>
    <row r="343" spans="1:11" ht="12.75" customHeight="1" x14ac:dyDescent="0.2">
      <c r="A343" s="263"/>
      <c r="B343" s="263"/>
      <c r="C343" s="304"/>
      <c r="D343" s="305"/>
      <c r="E343" s="263"/>
      <c r="F343" s="306"/>
      <c r="G343" s="307"/>
      <c r="H343" s="308"/>
      <c r="J343" s="263"/>
      <c r="K343" s="263"/>
    </row>
    <row r="344" spans="1:11" ht="12.75" customHeight="1" x14ac:dyDescent="0.2">
      <c r="A344" s="263"/>
      <c r="B344" s="263"/>
      <c r="C344" s="304"/>
      <c r="D344" s="305"/>
      <c r="E344" s="263"/>
      <c r="F344" s="306"/>
      <c r="G344" s="307"/>
      <c r="H344" s="308"/>
      <c r="J344" s="263"/>
      <c r="K344" s="263"/>
    </row>
    <row r="345" spans="1:11" ht="12.75" customHeight="1" x14ac:dyDescent="0.2">
      <c r="A345" s="263"/>
      <c r="B345" s="263"/>
      <c r="C345" s="304"/>
      <c r="D345" s="305"/>
      <c r="E345" s="263"/>
      <c r="F345" s="306"/>
      <c r="G345" s="307"/>
      <c r="H345" s="308"/>
      <c r="J345" s="263"/>
      <c r="K345" s="263"/>
    </row>
    <row r="346" spans="1:11" ht="12.75" customHeight="1" x14ac:dyDescent="0.2">
      <c r="A346" s="263"/>
      <c r="B346" s="263"/>
      <c r="C346" s="304"/>
      <c r="D346" s="305"/>
      <c r="E346" s="263"/>
      <c r="F346" s="306"/>
      <c r="G346" s="307"/>
      <c r="H346" s="308"/>
      <c r="J346" s="263"/>
      <c r="K346" s="263"/>
    </row>
    <row r="347" spans="1:11" ht="12.75" customHeight="1" x14ac:dyDescent="0.2">
      <c r="A347" s="263"/>
      <c r="B347" s="263"/>
      <c r="C347" s="304"/>
      <c r="D347" s="305"/>
      <c r="E347" s="263"/>
      <c r="F347" s="306"/>
      <c r="G347" s="307"/>
      <c r="H347" s="308"/>
      <c r="J347" s="263"/>
      <c r="K347" s="263"/>
    </row>
    <row r="348" spans="1:11" ht="12.75" customHeight="1" x14ac:dyDescent="0.2">
      <c r="A348" s="263"/>
      <c r="B348" s="263"/>
      <c r="C348" s="304"/>
      <c r="D348" s="305"/>
      <c r="E348" s="263"/>
      <c r="F348" s="306"/>
      <c r="G348" s="307"/>
      <c r="H348" s="308"/>
      <c r="J348" s="263"/>
      <c r="K348" s="263"/>
    </row>
    <row r="349" spans="1:11" ht="12.75" customHeight="1" x14ac:dyDescent="0.2">
      <c r="A349" s="263"/>
      <c r="B349" s="263"/>
      <c r="C349" s="304"/>
      <c r="D349" s="305"/>
      <c r="E349" s="263"/>
      <c r="F349" s="306"/>
      <c r="G349" s="307"/>
      <c r="H349" s="308"/>
      <c r="J349" s="263"/>
      <c r="K349" s="263"/>
    </row>
    <row r="350" spans="1:11" ht="12.75" customHeight="1" x14ac:dyDescent="0.2">
      <c r="A350" s="263"/>
      <c r="B350" s="263"/>
      <c r="C350" s="304"/>
      <c r="D350" s="305"/>
      <c r="E350" s="263"/>
      <c r="F350" s="306"/>
      <c r="G350" s="307"/>
      <c r="H350" s="308"/>
      <c r="J350" s="263"/>
      <c r="K350" s="263"/>
    </row>
    <row r="351" spans="1:11" ht="12.75" customHeight="1" x14ac:dyDescent="0.2">
      <c r="A351" s="263"/>
      <c r="B351" s="263"/>
      <c r="C351" s="304"/>
      <c r="D351" s="305"/>
      <c r="E351" s="263"/>
      <c r="F351" s="306"/>
      <c r="G351" s="307"/>
      <c r="H351" s="308"/>
      <c r="J351" s="263"/>
      <c r="K351" s="263"/>
    </row>
    <row r="352" spans="1:11" ht="12.75" customHeight="1" x14ac:dyDescent="0.2">
      <c r="A352" s="263"/>
      <c r="B352" s="263"/>
      <c r="C352" s="304"/>
      <c r="D352" s="305"/>
      <c r="E352" s="263"/>
      <c r="F352" s="306"/>
      <c r="G352" s="307"/>
      <c r="H352" s="308"/>
      <c r="J352" s="263"/>
      <c r="K352" s="263"/>
    </row>
    <row r="353" spans="1:11" ht="12.75" customHeight="1" x14ac:dyDescent="0.2">
      <c r="A353" s="263"/>
      <c r="B353" s="263"/>
      <c r="C353" s="304"/>
      <c r="D353" s="305"/>
      <c r="E353" s="263"/>
      <c r="F353" s="306"/>
      <c r="G353" s="307"/>
      <c r="H353" s="308"/>
      <c r="J353" s="263"/>
      <c r="K353" s="263"/>
    </row>
    <row r="354" spans="1:11" ht="12.75" customHeight="1" x14ac:dyDescent="0.2">
      <c r="A354" s="263"/>
      <c r="B354" s="263"/>
      <c r="C354" s="304"/>
      <c r="D354" s="305"/>
      <c r="E354" s="263"/>
      <c r="F354" s="306"/>
      <c r="G354" s="307"/>
      <c r="H354" s="308"/>
      <c r="J354" s="263"/>
      <c r="K354" s="263"/>
    </row>
    <row r="355" spans="1:11" ht="12.75" customHeight="1" x14ac:dyDescent="0.2">
      <c r="A355" s="263"/>
      <c r="B355" s="263"/>
      <c r="C355" s="304"/>
      <c r="D355" s="305"/>
      <c r="E355" s="263"/>
      <c r="F355" s="306"/>
      <c r="G355" s="307"/>
      <c r="H355" s="308"/>
      <c r="J355" s="263"/>
      <c r="K355" s="263"/>
    </row>
    <row r="356" spans="1:11" ht="12.75" customHeight="1" x14ac:dyDescent="0.2">
      <c r="A356" s="263"/>
      <c r="B356" s="263"/>
      <c r="C356" s="304"/>
      <c r="D356" s="305"/>
      <c r="E356" s="263"/>
      <c r="F356" s="306"/>
      <c r="G356" s="307"/>
      <c r="H356" s="308"/>
      <c r="J356" s="263"/>
      <c r="K356" s="263"/>
    </row>
    <row r="357" spans="1:11" ht="12.75" customHeight="1" x14ac:dyDescent="0.2">
      <c r="A357" s="263"/>
      <c r="B357" s="263"/>
      <c r="C357" s="304"/>
      <c r="D357" s="305"/>
      <c r="E357" s="263"/>
      <c r="F357" s="306"/>
      <c r="G357" s="307"/>
      <c r="H357" s="308"/>
      <c r="J357" s="263"/>
      <c r="K357" s="263"/>
    </row>
    <row r="358" spans="1:11" ht="12.75" customHeight="1" x14ac:dyDescent="0.2">
      <c r="A358" s="263"/>
      <c r="B358" s="263"/>
      <c r="C358" s="304"/>
      <c r="D358" s="305"/>
      <c r="E358" s="263"/>
      <c r="F358" s="306"/>
      <c r="G358" s="307"/>
      <c r="H358" s="308"/>
      <c r="J358" s="263"/>
      <c r="K358" s="263"/>
    </row>
    <row r="359" spans="1:11" ht="12.75" customHeight="1" x14ac:dyDescent="0.2">
      <c r="A359" s="263"/>
      <c r="B359" s="263"/>
      <c r="C359" s="304"/>
      <c r="D359" s="305"/>
      <c r="E359" s="263"/>
      <c r="F359" s="306"/>
      <c r="G359" s="307"/>
      <c r="H359" s="308"/>
      <c r="J359" s="263"/>
      <c r="K359" s="263"/>
    </row>
    <row r="360" spans="1:11" ht="12.75" customHeight="1" x14ac:dyDescent="0.2">
      <c r="A360" s="263"/>
      <c r="B360" s="263"/>
      <c r="C360" s="304"/>
      <c r="D360" s="305"/>
      <c r="E360" s="263"/>
      <c r="F360" s="306"/>
      <c r="G360" s="307"/>
      <c r="H360" s="308"/>
      <c r="J360" s="263"/>
      <c r="K360" s="263"/>
    </row>
    <row r="361" spans="1:11" ht="12.75" customHeight="1" x14ac:dyDescent="0.2">
      <c r="A361" s="263"/>
      <c r="B361" s="263"/>
      <c r="C361" s="304"/>
      <c r="D361" s="305"/>
      <c r="E361" s="263"/>
      <c r="F361" s="306"/>
      <c r="G361" s="307"/>
      <c r="H361" s="308"/>
      <c r="J361" s="263"/>
      <c r="K361" s="263"/>
    </row>
    <row r="362" spans="1:11" ht="12.75" customHeight="1" x14ac:dyDescent="0.2">
      <c r="A362" s="263"/>
      <c r="B362" s="263"/>
      <c r="C362" s="304"/>
      <c r="D362" s="305"/>
      <c r="E362" s="263"/>
      <c r="F362" s="306"/>
      <c r="G362" s="307"/>
      <c r="H362" s="308"/>
      <c r="J362" s="263"/>
      <c r="K362" s="263"/>
    </row>
    <row r="363" spans="1:11" ht="12.75" customHeight="1" x14ac:dyDescent="0.2">
      <c r="A363" s="263"/>
      <c r="B363" s="263"/>
      <c r="C363" s="304"/>
      <c r="D363" s="305"/>
      <c r="E363" s="263"/>
      <c r="F363" s="306"/>
      <c r="G363" s="307"/>
      <c r="H363" s="308"/>
      <c r="J363" s="263"/>
      <c r="K363" s="263"/>
    </row>
    <row r="364" spans="1:11" ht="12.75" customHeight="1" x14ac:dyDescent="0.2">
      <c r="A364" s="263"/>
      <c r="B364" s="263"/>
      <c r="C364" s="304"/>
      <c r="D364" s="305"/>
      <c r="E364" s="263"/>
      <c r="F364" s="306"/>
      <c r="G364" s="307"/>
      <c r="H364" s="308"/>
      <c r="J364" s="263"/>
      <c r="K364" s="263"/>
    </row>
    <row r="365" spans="1:11" ht="12.75" customHeight="1" x14ac:dyDescent="0.2">
      <c r="A365" s="263"/>
      <c r="B365" s="263"/>
      <c r="C365" s="304"/>
      <c r="D365" s="305"/>
      <c r="E365" s="263"/>
      <c r="F365" s="306"/>
      <c r="G365" s="307"/>
      <c r="H365" s="308"/>
      <c r="J365" s="263"/>
      <c r="K365" s="263"/>
    </row>
    <row r="366" spans="1:11" ht="12.75" customHeight="1" x14ac:dyDescent="0.2">
      <c r="A366" s="263"/>
      <c r="B366" s="263"/>
      <c r="C366" s="304"/>
      <c r="D366" s="305"/>
      <c r="E366" s="263"/>
      <c r="F366" s="306"/>
      <c r="G366" s="307"/>
      <c r="H366" s="308"/>
      <c r="J366" s="263"/>
      <c r="K366" s="263"/>
    </row>
    <row r="367" spans="1:11" ht="12.75" customHeight="1" x14ac:dyDescent="0.2">
      <c r="A367" s="263"/>
      <c r="B367" s="263"/>
      <c r="C367" s="304"/>
      <c r="D367" s="305"/>
      <c r="E367" s="263"/>
      <c r="F367" s="306"/>
      <c r="G367" s="307"/>
      <c r="H367" s="308"/>
      <c r="J367" s="263"/>
      <c r="K367" s="263"/>
    </row>
    <row r="368" spans="1:11" ht="12.75" customHeight="1" x14ac:dyDescent="0.2">
      <c r="A368" s="263"/>
      <c r="B368" s="263"/>
      <c r="C368" s="304"/>
      <c r="D368" s="305"/>
      <c r="E368" s="263"/>
      <c r="F368" s="306"/>
      <c r="G368" s="307"/>
      <c r="H368" s="308"/>
      <c r="J368" s="263"/>
      <c r="K368" s="263"/>
    </row>
    <row r="369" spans="1:11" ht="12.75" customHeight="1" x14ac:dyDescent="0.2">
      <c r="A369" s="263"/>
      <c r="B369" s="263"/>
      <c r="C369" s="304"/>
      <c r="D369" s="305"/>
      <c r="E369" s="263"/>
      <c r="F369" s="306"/>
      <c r="G369" s="307"/>
      <c r="H369" s="308"/>
      <c r="J369" s="263"/>
      <c r="K369" s="263"/>
    </row>
    <row r="370" spans="1:11" ht="12.75" customHeight="1" x14ac:dyDescent="0.2">
      <c r="A370" s="263"/>
      <c r="B370" s="263"/>
      <c r="C370" s="304"/>
      <c r="D370" s="305"/>
      <c r="E370" s="263"/>
      <c r="F370" s="306"/>
      <c r="G370" s="307"/>
      <c r="H370" s="308"/>
      <c r="J370" s="263"/>
      <c r="K370" s="263"/>
    </row>
    <row r="371" spans="1:11" ht="12.75" customHeight="1" x14ac:dyDescent="0.2">
      <c r="A371" s="263"/>
      <c r="B371" s="263"/>
      <c r="C371" s="304"/>
      <c r="D371" s="305"/>
      <c r="E371" s="263"/>
      <c r="F371" s="306"/>
      <c r="G371" s="307"/>
      <c r="H371" s="308"/>
      <c r="J371" s="263"/>
      <c r="K371" s="263"/>
    </row>
    <row r="372" spans="1:11" ht="12.75" customHeight="1" x14ac:dyDescent="0.2">
      <c r="A372" s="263"/>
      <c r="B372" s="263"/>
      <c r="C372" s="304"/>
      <c r="D372" s="305"/>
      <c r="E372" s="263"/>
      <c r="F372" s="306"/>
      <c r="G372" s="307"/>
      <c r="H372" s="308"/>
      <c r="J372" s="263"/>
      <c r="K372" s="263"/>
    </row>
    <row r="373" spans="1:11" ht="12.75" customHeight="1" x14ac:dyDescent="0.2">
      <c r="A373" s="263"/>
      <c r="B373" s="263"/>
      <c r="C373" s="304"/>
      <c r="D373" s="305"/>
      <c r="E373" s="263"/>
      <c r="F373" s="306"/>
      <c r="G373" s="307"/>
      <c r="H373" s="308"/>
      <c r="J373" s="263"/>
      <c r="K373" s="263"/>
    </row>
    <row r="374" spans="1:11" ht="12.75" customHeight="1" x14ac:dyDescent="0.2">
      <c r="A374" s="263"/>
      <c r="B374" s="263"/>
      <c r="C374" s="304"/>
      <c r="D374" s="305"/>
      <c r="E374" s="263"/>
      <c r="F374" s="306"/>
      <c r="G374" s="307"/>
      <c r="H374" s="308"/>
      <c r="J374" s="263"/>
      <c r="K374" s="263"/>
    </row>
    <row r="375" spans="1:11" ht="12.75" customHeight="1" x14ac:dyDescent="0.2">
      <c r="A375" s="263"/>
      <c r="B375" s="263"/>
      <c r="C375" s="304"/>
      <c r="D375" s="305"/>
      <c r="E375" s="263"/>
      <c r="F375" s="306"/>
      <c r="G375" s="307"/>
      <c r="H375" s="308"/>
      <c r="J375" s="263"/>
      <c r="K375" s="263"/>
    </row>
    <row r="376" spans="1:11" ht="12.75" customHeight="1" x14ac:dyDescent="0.2">
      <c r="A376" s="263"/>
      <c r="B376" s="263"/>
      <c r="C376" s="304"/>
      <c r="D376" s="305"/>
      <c r="E376" s="263"/>
      <c r="F376" s="306"/>
      <c r="G376" s="307"/>
      <c r="H376" s="308"/>
      <c r="J376" s="263"/>
      <c r="K376" s="263"/>
    </row>
    <row r="377" spans="1:11" ht="12.75" customHeight="1" x14ac:dyDescent="0.2">
      <c r="A377" s="263"/>
      <c r="B377" s="263"/>
      <c r="C377" s="304"/>
      <c r="D377" s="305"/>
      <c r="E377" s="263"/>
      <c r="F377" s="306"/>
      <c r="G377" s="307"/>
      <c r="H377" s="308"/>
      <c r="J377" s="263"/>
      <c r="K377" s="263"/>
    </row>
    <row r="378" spans="1:11" ht="12.75" customHeight="1" x14ac:dyDescent="0.2">
      <c r="A378" s="263"/>
      <c r="B378" s="263"/>
      <c r="C378" s="304"/>
      <c r="D378" s="305"/>
      <c r="E378" s="263"/>
      <c r="F378" s="306"/>
      <c r="G378" s="307"/>
      <c r="H378" s="308"/>
      <c r="J378" s="263"/>
      <c r="K378" s="263"/>
    </row>
    <row r="379" spans="1:11" ht="12.75" customHeight="1" x14ac:dyDescent="0.2">
      <c r="A379" s="263"/>
      <c r="B379" s="263"/>
      <c r="C379" s="304"/>
      <c r="D379" s="305"/>
      <c r="E379" s="263"/>
      <c r="F379" s="306"/>
      <c r="G379" s="307"/>
      <c r="H379" s="308"/>
      <c r="J379" s="263"/>
      <c r="K379" s="263"/>
    </row>
    <row r="380" spans="1:11" ht="12.75" customHeight="1" x14ac:dyDescent="0.2">
      <c r="A380" s="263"/>
      <c r="B380" s="263"/>
      <c r="C380" s="304"/>
      <c r="D380" s="305"/>
      <c r="E380" s="263"/>
      <c r="F380" s="306"/>
      <c r="G380" s="307"/>
      <c r="H380" s="308"/>
      <c r="J380" s="263"/>
      <c r="K380" s="263"/>
    </row>
    <row r="381" spans="1:11" ht="12.75" customHeight="1" x14ac:dyDescent="0.2">
      <c r="A381" s="263"/>
      <c r="B381" s="263"/>
      <c r="C381" s="304"/>
      <c r="D381" s="305"/>
      <c r="E381" s="263"/>
      <c r="F381" s="306"/>
      <c r="G381" s="307"/>
      <c r="H381" s="308"/>
      <c r="J381" s="263"/>
      <c r="K381" s="263"/>
    </row>
    <row r="382" spans="1:11" ht="12.75" customHeight="1" x14ac:dyDescent="0.2">
      <c r="A382" s="263"/>
      <c r="B382" s="263"/>
      <c r="C382" s="304"/>
      <c r="D382" s="305"/>
      <c r="E382" s="263"/>
      <c r="F382" s="306"/>
      <c r="G382" s="307"/>
      <c r="H382" s="308"/>
      <c r="J382" s="263"/>
      <c r="K382" s="263"/>
    </row>
    <row r="383" spans="1:11" ht="12.75" customHeight="1" x14ac:dyDescent="0.2">
      <c r="A383" s="263"/>
      <c r="B383" s="263"/>
      <c r="C383" s="304"/>
      <c r="D383" s="305"/>
      <c r="E383" s="263"/>
      <c r="F383" s="306"/>
      <c r="G383" s="307"/>
      <c r="H383" s="308"/>
      <c r="J383" s="263"/>
      <c r="K383" s="263"/>
    </row>
    <row r="384" spans="1:11" ht="12.75" customHeight="1" x14ac:dyDescent="0.2">
      <c r="A384" s="263"/>
      <c r="B384" s="263"/>
      <c r="C384" s="304"/>
      <c r="D384" s="305"/>
      <c r="E384" s="263"/>
      <c r="F384" s="306"/>
      <c r="G384" s="307"/>
      <c r="H384" s="308"/>
      <c r="J384" s="263"/>
      <c r="K384" s="263"/>
    </row>
    <row r="385" spans="1:11" ht="12.75" customHeight="1" x14ac:dyDescent="0.2">
      <c r="A385" s="263"/>
      <c r="B385" s="263"/>
      <c r="C385" s="304"/>
      <c r="D385" s="305"/>
      <c r="E385" s="263"/>
      <c r="F385" s="306"/>
      <c r="G385" s="307"/>
      <c r="H385" s="308"/>
      <c r="J385" s="263"/>
      <c r="K385" s="263"/>
    </row>
    <row r="386" spans="1:11" ht="12.75" customHeight="1" x14ac:dyDescent="0.2">
      <c r="A386" s="263"/>
      <c r="B386" s="263"/>
      <c r="C386" s="304"/>
      <c r="D386" s="305"/>
      <c r="E386" s="263"/>
      <c r="F386" s="306"/>
      <c r="G386" s="307"/>
      <c r="H386" s="308"/>
      <c r="J386" s="263"/>
      <c r="K386" s="263"/>
    </row>
    <row r="387" spans="1:11" ht="12.75" customHeight="1" x14ac:dyDescent="0.2">
      <c r="A387" s="263"/>
      <c r="B387" s="263"/>
      <c r="C387" s="304"/>
      <c r="D387" s="305"/>
      <c r="E387" s="263"/>
      <c r="F387" s="306"/>
      <c r="G387" s="307"/>
      <c r="H387" s="308"/>
      <c r="J387" s="263"/>
      <c r="K387" s="263"/>
    </row>
    <row r="388" spans="1:11" ht="12.75" customHeight="1" x14ac:dyDescent="0.2">
      <c r="A388" s="263"/>
      <c r="B388" s="263"/>
      <c r="C388" s="304"/>
      <c r="D388" s="305"/>
      <c r="E388" s="263"/>
      <c r="F388" s="306"/>
      <c r="G388" s="307"/>
      <c r="H388" s="308"/>
      <c r="J388" s="263"/>
      <c r="K388" s="263"/>
    </row>
    <row r="389" spans="1:11" ht="12.75" customHeight="1" x14ac:dyDescent="0.2">
      <c r="A389" s="263"/>
      <c r="B389" s="263"/>
      <c r="C389" s="304"/>
      <c r="D389" s="305"/>
      <c r="E389" s="263"/>
      <c r="F389" s="306"/>
      <c r="G389" s="307"/>
      <c r="H389" s="308"/>
      <c r="J389" s="263"/>
      <c r="K389" s="263"/>
    </row>
    <row r="390" spans="1:11" ht="12.75" customHeight="1" x14ac:dyDescent="0.2">
      <c r="A390" s="263"/>
      <c r="B390" s="263"/>
      <c r="C390" s="304"/>
      <c r="D390" s="305"/>
      <c r="E390" s="263"/>
      <c r="F390" s="306"/>
      <c r="G390" s="307"/>
      <c r="H390" s="308"/>
      <c r="J390" s="263"/>
      <c r="K390" s="263"/>
    </row>
    <row r="391" spans="1:11" ht="12.75" customHeight="1" x14ac:dyDescent="0.2">
      <c r="A391" s="263"/>
      <c r="B391" s="263"/>
      <c r="C391" s="304"/>
      <c r="D391" s="305"/>
      <c r="E391" s="263"/>
      <c r="F391" s="306"/>
      <c r="G391" s="307"/>
      <c r="H391" s="308"/>
      <c r="J391" s="263"/>
      <c r="K391" s="263"/>
    </row>
    <row r="392" spans="1:11" ht="12.75" customHeight="1" x14ac:dyDescent="0.2">
      <c r="A392" s="263"/>
      <c r="B392" s="263"/>
      <c r="C392" s="304"/>
      <c r="D392" s="305"/>
      <c r="E392" s="263"/>
      <c r="F392" s="306"/>
      <c r="G392" s="307"/>
      <c r="H392" s="308"/>
      <c r="J392" s="263"/>
      <c r="K392" s="263"/>
    </row>
    <row r="393" spans="1:11" ht="12.75" customHeight="1" x14ac:dyDescent="0.2">
      <c r="A393" s="263"/>
      <c r="B393" s="263"/>
      <c r="C393" s="304"/>
      <c r="D393" s="305"/>
      <c r="E393" s="263"/>
      <c r="F393" s="306"/>
      <c r="G393" s="307"/>
      <c r="H393" s="308"/>
      <c r="J393" s="263"/>
      <c r="K393" s="263"/>
    </row>
    <row r="394" spans="1:11" ht="12.75" customHeight="1" x14ac:dyDescent="0.2">
      <c r="A394" s="263"/>
      <c r="B394" s="263"/>
      <c r="C394" s="304"/>
      <c r="D394" s="305"/>
      <c r="E394" s="263"/>
      <c r="F394" s="306"/>
      <c r="G394" s="307"/>
      <c r="H394" s="308"/>
      <c r="J394" s="263"/>
      <c r="K394" s="263"/>
    </row>
    <row r="395" spans="1:11" ht="12.75" customHeight="1" x14ac:dyDescent="0.2">
      <c r="A395" s="263"/>
      <c r="B395" s="263"/>
      <c r="C395" s="304"/>
      <c r="D395" s="305"/>
      <c r="E395" s="263"/>
      <c r="F395" s="306"/>
      <c r="G395" s="307"/>
      <c r="H395" s="308"/>
      <c r="J395" s="263"/>
      <c r="K395" s="263"/>
    </row>
    <row r="396" spans="1:11" ht="12.75" customHeight="1" x14ac:dyDescent="0.2">
      <c r="A396" s="263"/>
      <c r="B396" s="263"/>
      <c r="C396" s="304"/>
      <c r="D396" s="305"/>
      <c r="E396" s="263"/>
      <c r="F396" s="306"/>
      <c r="G396" s="307"/>
      <c r="H396" s="308"/>
      <c r="J396" s="263"/>
      <c r="K396" s="263"/>
    </row>
    <row r="397" spans="1:11" ht="12.75" customHeight="1" x14ac:dyDescent="0.2">
      <c r="A397" s="263"/>
      <c r="B397" s="263"/>
      <c r="C397" s="304"/>
      <c r="D397" s="305"/>
      <c r="E397" s="263"/>
      <c r="F397" s="306"/>
      <c r="G397" s="307"/>
      <c r="H397" s="308"/>
      <c r="J397" s="263"/>
      <c r="K397" s="263"/>
    </row>
    <row r="398" spans="1:11" ht="12.75" customHeight="1" x14ac:dyDescent="0.2">
      <c r="A398" s="263"/>
      <c r="B398" s="263"/>
      <c r="C398" s="304"/>
      <c r="D398" s="305"/>
      <c r="E398" s="263"/>
      <c r="F398" s="306"/>
      <c r="G398" s="307"/>
      <c r="H398" s="308"/>
      <c r="J398" s="263"/>
      <c r="K398" s="263"/>
    </row>
    <row r="399" spans="1:11" ht="12.75" customHeight="1" x14ac:dyDescent="0.2">
      <c r="A399" s="263"/>
      <c r="B399" s="263"/>
      <c r="C399" s="304"/>
      <c r="D399" s="305"/>
      <c r="E399" s="263"/>
      <c r="F399" s="306"/>
      <c r="G399" s="307"/>
      <c r="H399" s="308"/>
      <c r="J399" s="263"/>
      <c r="K399" s="263"/>
    </row>
    <row r="400" spans="1:11" ht="12.75" customHeight="1" x14ac:dyDescent="0.2">
      <c r="A400" s="263"/>
      <c r="B400" s="263"/>
      <c r="C400" s="304"/>
      <c r="D400" s="305"/>
      <c r="E400" s="263"/>
      <c r="F400" s="306"/>
      <c r="G400" s="307"/>
      <c r="H400" s="308"/>
      <c r="J400" s="263"/>
      <c r="K400" s="263"/>
    </row>
    <row r="401" spans="1:11" ht="12.75" customHeight="1" x14ac:dyDescent="0.2">
      <c r="A401" s="263"/>
      <c r="B401" s="263"/>
      <c r="C401" s="304"/>
      <c r="D401" s="305"/>
      <c r="E401" s="263"/>
      <c r="F401" s="306"/>
      <c r="G401" s="307"/>
      <c r="H401" s="308"/>
      <c r="J401" s="263"/>
      <c r="K401" s="263"/>
    </row>
    <row r="402" spans="1:11" ht="12.75" customHeight="1" x14ac:dyDescent="0.2">
      <c r="A402" s="263"/>
      <c r="B402" s="263"/>
      <c r="C402" s="304"/>
      <c r="D402" s="305"/>
      <c r="E402" s="263"/>
      <c r="F402" s="306"/>
      <c r="G402" s="307"/>
      <c r="H402" s="308"/>
      <c r="J402" s="263"/>
      <c r="K402" s="263"/>
    </row>
    <row r="403" spans="1:11" ht="12.75" customHeight="1" x14ac:dyDescent="0.2">
      <c r="A403" s="263"/>
      <c r="B403" s="263"/>
      <c r="C403" s="304"/>
      <c r="D403" s="305"/>
      <c r="E403" s="263"/>
      <c r="F403" s="306"/>
      <c r="G403" s="307"/>
      <c r="H403" s="308"/>
      <c r="J403" s="263"/>
      <c r="K403" s="263"/>
    </row>
    <row r="404" spans="1:11" ht="12.75" customHeight="1" x14ac:dyDescent="0.2">
      <c r="A404" s="263"/>
      <c r="B404" s="263"/>
      <c r="C404" s="304"/>
      <c r="D404" s="305"/>
      <c r="E404" s="263"/>
      <c r="F404" s="306"/>
      <c r="G404" s="307"/>
      <c r="H404" s="308"/>
      <c r="J404" s="263"/>
      <c r="K404" s="263"/>
    </row>
    <row r="405" spans="1:11" ht="12.75" customHeight="1" x14ac:dyDescent="0.2">
      <c r="A405" s="263"/>
      <c r="B405" s="263"/>
      <c r="C405" s="304"/>
      <c r="D405" s="305"/>
      <c r="E405" s="263"/>
      <c r="F405" s="306"/>
      <c r="G405" s="307"/>
      <c r="H405" s="308"/>
      <c r="J405" s="263"/>
      <c r="K405" s="263"/>
    </row>
    <row r="406" spans="1:11" ht="12.75" customHeight="1" x14ac:dyDescent="0.2">
      <c r="A406" s="263"/>
      <c r="B406" s="263"/>
      <c r="C406" s="304"/>
      <c r="D406" s="305"/>
      <c r="E406" s="263"/>
      <c r="F406" s="306"/>
      <c r="G406" s="307"/>
      <c r="H406" s="308"/>
      <c r="J406" s="263"/>
      <c r="K406" s="263"/>
    </row>
    <row r="407" spans="1:11" ht="12.75" customHeight="1" x14ac:dyDescent="0.2">
      <c r="A407" s="263"/>
      <c r="B407" s="263"/>
      <c r="C407" s="304"/>
      <c r="D407" s="305"/>
      <c r="E407" s="263"/>
      <c r="F407" s="306"/>
      <c r="G407" s="307"/>
      <c r="H407" s="308"/>
      <c r="J407" s="263"/>
      <c r="K407" s="263"/>
    </row>
    <row r="408" spans="1:11" ht="12.75" customHeight="1" x14ac:dyDescent="0.2">
      <c r="A408" s="263"/>
      <c r="B408" s="263"/>
      <c r="C408" s="304"/>
      <c r="D408" s="305"/>
      <c r="E408" s="263"/>
      <c r="F408" s="306"/>
      <c r="G408" s="307"/>
      <c r="H408" s="308"/>
      <c r="J408" s="263"/>
      <c r="K408" s="263"/>
    </row>
    <row r="409" spans="1:11" ht="12.75" customHeight="1" x14ac:dyDescent="0.2">
      <c r="A409" s="263"/>
      <c r="B409" s="263"/>
      <c r="C409" s="304"/>
      <c r="D409" s="305"/>
      <c r="E409" s="263"/>
      <c r="F409" s="306"/>
      <c r="G409" s="307"/>
      <c r="H409" s="308"/>
      <c r="J409" s="263"/>
      <c r="K409" s="263"/>
    </row>
    <row r="410" spans="1:11" ht="12.75" customHeight="1" x14ac:dyDescent="0.2">
      <c r="A410" s="263"/>
      <c r="B410" s="263"/>
      <c r="C410" s="304"/>
      <c r="D410" s="305"/>
      <c r="E410" s="263"/>
      <c r="F410" s="306"/>
      <c r="G410" s="307"/>
      <c r="H410" s="308"/>
      <c r="J410" s="263"/>
      <c r="K410" s="263"/>
    </row>
    <row r="411" spans="1:11" ht="12.75" customHeight="1" x14ac:dyDescent="0.2">
      <c r="A411" s="263"/>
      <c r="B411" s="263"/>
      <c r="C411" s="304"/>
      <c r="D411" s="305"/>
      <c r="E411" s="263"/>
      <c r="F411" s="306"/>
      <c r="G411" s="307"/>
      <c r="H411" s="308"/>
      <c r="J411" s="263"/>
      <c r="K411" s="263"/>
    </row>
    <row r="412" spans="1:11" ht="12.75" customHeight="1" x14ac:dyDescent="0.2">
      <c r="A412" s="263"/>
      <c r="B412" s="263"/>
      <c r="C412" s="304"/>
      <c r="D412" s="305"/>
      <c r="E412" s="263"/>
      <c r="F412" s="306"/>
      <c r="G412" s="307"/>
      <c r="H412" s="308"/>
      <c r="J412" s="263"/>
      <c r="K412" s="263"/>
    </row>
    <row r="413" spans="1:11" ht="12.75" customHeight="1" x14ac:dyDescent="0.2">
      <c r="A413" s="263"/>
      <c r="B413" s="263"/>
      <c r="C413" s="304"/>
      <c r="D413" s="305"/>
      <c r="E413" s="263"/>
      <c r="F413" s="306"/>
      <c r="G413" s="307"/>
      <c r="H413" s="308"/>
      <c r="J413" s="263"/>
      <c r="K413" s="263"/>
    </row>
    <row r="414" spans="1:11" ht="12.75" customHeight="1" x14ac:dyDescent="0.2">
      <c r="A414" s="263"/>
      <c r="B414" s="263"/>
      <c r="C414" s="304"/>
      <c r="D414" s="305"/>
      <c r="E414" s="263"/>
      <c r="F414" s="306"/>
      <c r="G414" s="307"/>
      <c r="H414" s="308"/>
      <c r="J414" s="263"/>
      <c r="K414" s="263"/>
    </row>
    <row r="415" spans="1:11" ht="12.75" customHeight="1" x14ac:dyDescent="0.2">
      <c r="A415" s="263"/>
      <c r="B415" s="263"/>
      <c r="C415" s="304"/>
      <c r="D415" s="305"/>
      <c r="E415" s="263"/>
      <c r="F415" s="306"/>
      <c r="G415" s="307"/>
      <c r="H415" s="308"/>
      <c r="J415" s="263"/>
      <c r="K415" s="263"/>
    </row>
    <row r="416" spans="1:11" ht="12.75" customHeight="1" x14ac:dyDescent="0.2">
      <c r="A416" s="263"/>
      <c r="B416" s="263"/>
      <c r="C416" s="304"/>
      <c r="D416" s="305"/>
      <c r="E416" s="263"/>
      <c r="F416" s="306"/>
      <c r="G416" s="307"/>
      <c r="H416" s="308"/>
      <c r="J416" s="263"/>
      <c r="K416" s="263"/>
    </row>
    <row r="417" spans="1:11" ht="12.75" customHeight="1" x14ac:dyDescent="0.2">
      <c r="A417" s="263"/>
      <c r="B417" s="263"/>
      <c r="C417" s="304"/>
      <c r="D417" s="305"/>
      <c r="E417" s="263"/>
      <c r="F417" s="306"/>
      <c r="G417" s="307"/>
      <c r="H417" s="308"/>
      <c r="J417" s="263"/>
      <c r="K417" s="263"/>
    </row>
    <row r="418" spans="1:11" ht="12.75" customHeight="1" x14ac:dyDescent="0.2">
      <c r="A418" s="263"/>
      <c r="B418" s="263"/>
      <c r="C418" s="304"/>
      <c r="D418" s="305"/>
      <c r="E418" s="263"/>
      <c r="F418" s="306"/>
      <c r="G418" s="307"/>
      <c r="H418" s="308"/>
      <c r="J418" s="263"/>
      <c r="K418" s="263"/>
    </row>
    <row r="419" spans="1:11" ht="12.75" customHeight="1" x14ac:dyDescent="0.2">
      <c r="A419" s="263"/>
      <c r="B419" s="263"/>
      <c r="C419" s="304"/>
      <c r="D419" s="305"/>
      <c r="E419" s="263"/>
      <c r="F419" s="306"/>
      <c r="G419" s="307"/>
      <c r="H419" s="308"/>
      <c r="J419" s="263"/>
      <c r="K419" s="263"/>
    </row>
    <row r="420" spans="1:11" ht="12.75" customHeight="1" x14ac:dyDescent="0.2">
      <c r="A420" s="263"/>
      <c r="B420" s="263"/>
      <c r="C420" s="304"/>
      <c r="D420" s="305"/>
      <c r="E420" s="263"/>
      <c r="F420" s="306"/>
      <c r="G420" s="307"/>
      <c r="H420" s="308"/>
      <c r="J420" s="263"/>
      <c r="K420" s="263"/>
    </row>
    <row r="421" spans="1:11" ht="12.75" customHeight="1" x14ac:dyDescent="0.2">
      <c r="A421" s="263"/>
      <c r="B421" s="263"/>
      <c r="C421" s="304"/>
      <c r="D421" s="305"/>
      <c r="E421" s="263"/>
      <c r="F421" s="306"/>
      <c r="G421" s="307"/>
      <c r="H421" s="308"/>
      <c r="J421" s="263"/>
      <c r="K421" s="263"/>
    </row>
    <row r="422" spans="1:11" ht="12.75" customHeight="1" x14ac:dyDescent="0.2">
      <c r="A422" s="263"/>
      <c r="B422" s="263"/>
      <c r="C422" s="304"/>
      <c r="D422" s="305"/>
      <c r="E422" s="263"/>
      <c r="F422" s="306"/>
      <c r="G422" s="307"/>
      <c r="H422" s="308"/>
      <c r="J422" s="263"/>
      <c r="K422" s="263"/>
    </row>
    <row r="423" spans="1:11" ht="12.75" customHeight="1" x14ac:dyDescent="0.2">
      <c r="A423" s="263"/>
      <c r="B423" s="263"/>
      <c r="C423" s="304"/>
      <c r="D423" s="305"/>
      <c r="E423" s="263"/>
      <c r="F423" s="306"/>
      <c r="G423" s="307"/>
      <c r="H423" s="308"/>
      <c r="J423" s="263"/>
      <c r="K423" s="263"/>
    </row>
    <row r="424" spans="1:11" ht="12.75" customHeight="1" x14ac:dyDescent="0.2">
      <c r="A424" s="263"/>
      <c r="B424" s="263"/>
      <c r="C424" s="304"/>
      <c r="D424" s="305"/>
      <c r="E424" s="263"/>
      <c r="F424" s="306"/>
      <c r="G424" s="307"/>
      <c r="H424" s="308"/>
      <c r="J424" s="263"/>
      <c r="K424" s="263"/>
    </row>
    <row r="425" spans="1:11" ht="12.75" customHeight="1" x14ac:dyDescent="0.2">
      <c r="A425" s="263"/>
      <c r="B425" s="263"/>
      <c r="C425" s="304"/>
      <c r="D425" s="305"/>
      <c r="E425" s="263"/>
      <c r="F425" s="306"/>
      <c r="G425" s="307"/>
      <c r="H425" s="308"/>
      <c r="J425" s="263"/>
      <c r="K425" s="263"/>
    </row>
    <row r="426" spans="1:11" ht="12.75" customHeight="1" x14ac:dyDescent="0.2">
      <c r="A426" s="263"/>
      <c r="B426" s="263"/>
      <c r="C426" s="304"/>
      <c r="D426" s="305"/>
      <c r="E426" s="263"/>
      <c r="F426" s="306"/>
      <c r="G426" s="307"/>
      <c r="H426" s="308"/>
      <c r="J426" s="263"/>
      <c r="K426" s="263"/>
    </row>
    <row r="427" spans="1:11" ht="12.75" customHeight="1" x14ac:dyDescent="0.2">
      <c r="A427" s="263"/>
      <c r="B427" s="263"/>
      <c r="C427" s="304"/>
      <c r="D427" s="305"/>
      <c r="E427" s="263"/>
      <c r="F427" s="306"/>
      <c r="G427" s="307"/>
      <c r="H427" s="308"/>
      <c r="J427" s="263"/>
      <c r="K427" s="263"/>
    </row>
    <row r="428" spans="1:11" ht="12.75" customHeight="1" x14ac:dyDescent="0.2">
      <c r="A428" s="263"/>
      <c r="B428" s="263"/>
      <c r="C428" s="304"/>
      <c r="D428" s="305"/>
      <c r="E428" s="263"/>
      <c r="F428" s="306"/>
      <c r="G428" s="307"/>
      <c r="H428" s="308"/>
      <c r="J428" s="263"/>
      <c r="K428" s="263"/>
    </row>
    <row r="429" spans="1:11" ht="12.75" customHeight="1" x14ac:dyDescent="0.2">
      <c r="A429" s="263"/>
      <c r="B429" s="263"/>
      <c r="C429" s="304"/>
      <c r="D429" s="305"/>
      <c r="E429" s="263"/>
      <c r="F429" s="306"/>
      <c r="G429" s="307"/>
      <c r="H429" s="308"/>
      <c r="J429" s="263"/>
      <c r="K429" s="263"/>
    </row>
    <row r="430" spans="1:11" ht="12.75" customHeight="1" x14ac:dyDescent="0.2">
      <c r="A430" s="263"/>
      <c r="B430" s="263"/>
      <c r="C430" s="304"/>
      <c r="D430" s="305"/>
      <c r="E430" s="263"/>
      <c r="F430" s="306"/>
      <c r="G430" s="307"/>
      <c r="H430" s="308"/>
      <c r="J430" s="263"/>
      <c r="K430" s="263"/>
    </row>
    <row r="431" spans="1:11" ht="12.75" customHeight="1" x14ac:dyDescent="0.2">
      <c r="A431" s="263"/>
      <c r="B431" s="263"/>
      <c r="C431" s="304"/>
      <c r="D431" s="305"/>
      <c r="E431" s="263"/>
      <c r="F431" s="306"/>
      <c r="G431" s="307"/>
      <c r="H431" s="308"/>
      <c r="J431" s="263"/>
      <c r="K431" s="263"/>
    </row>
    <row r="432" spans="1:11" ht="12.75" customHeight="1" x14ac:dyDescent="0.2">
      <c r="A432" s="263"/>
      <c r="B432" s="263"/>
      <c r="C432" s="304"/>
      <c r="D432" s="305"/>
      <c r="E432" s="263"/>
      <c r="F432" s="306"/>
      <c r="G432" s="307"/>
      <c r="H432" s="308"/>
      <c r="J432" s="263"/>
      <c r="K432" s="263"/>
    </row>
    <row r="433" spans="1:11" ht="12.75" customHeight="1" x14ac:dyDescent="0.2">
      <c r="A433" s="263"/>
      <c r="B433" s="263"/>
      <c r="C433" s="304"/>
      <c r="D433" s="305"/>
      <c r="E433" s="263"/>
      <c r="F433" s="306"/>
      <c r="G433" s="307"/>
      <c r="H433" s="308"/>
      <c r="J433" s="263"/>
      <c r="K433" s="263"/>
    </row>
    <row r="434" spans="1:11" ht="12.75" customHeight="1" x14ac:dyDescent="0.2">
      <c r="A434" s="263"/>
      <c r="B434" s="263"/>
      <c r="C434" s="304"/>
      <c r="D434" s="305"/>
      <c r="E434" s="263"/>
      <c r="F434" s="306"/>
      <c r="G434" s="307"/>
      <c r="H434" s="308"/>
      <c r="J434" s="263"/>
      <c r="K434" s="263"/>
    </row>
    <row r="435" spans="1:11" ht="12.75" customHeight="1" x14ac:dyDescent="0.2">
      <c r="A435" s="263"/>
      <c r="B435" s="263"/>
      <c r="C435" s="304"/>
      <c r="D435" s="305"/>
      <c r="E435" s="263"/>
      <c r="F435" s="306"/>
      <c r="G435" s="307"/>
      <c r="H435" s="308"/>
      <c r="J435" s="263"/>
      <c r="K435" s="263"/>
    </row>
    <row r="436" spans="1:11" ht="12.75" customHeight="1" x14ac:dyDescent="0.2">
      <c r="A436" s="263"/>
      <c r="B436" s="263"/>
      <c r="C436" s="304"/>
      <c r="D436" s="305"/>
      <c r="E436" s="263"/>
      <c r="F436" s="306"/>
      <c r="G436" s="307"/>
      <c r="H436" s="308"/>
      <c r="J436" s="263"/>
      <c r="K436" s="263"/>
    </row>
    <row r="437" spans="1:11" ht="12.75" customHeight="1" x14ac:dyDescent="0.2">
      <c r="A437" s="263"/>
      <c r="B437" s="263"/>
      <c r="C437" s="304"/>
      <c r="D437" s="305"/>
      <c r="E437" s="263"/>
      <c r="F437" s="306"/>
      <c r="G437" s="307"/>
      <c r="H437" s="308"/>
      <c r="J437" s="263"/>
      <c r="K437" s="263"/>
    </row>
    <row r="438" spans="1:11" ht="12.75" customHeight="1" x14ac:dyDescent="0.2">
      <c r="A438" s="263"/>
      <c r="B438" s="263"/>
      <c r="C438" s="304"/>
      <c r="D438" s="305"/>
      <c r="E438" s="263"/>
      <c r="F438" s="306"/>
      <c r="G438" s="307"/>
      <c r="H438" s="308"/>
      <c r="J438" s="263"/>
      <c r="K438" s="263"/>
    </row>
    <row r="439" spans="1:11" ht="12.75" customHeight="1" x14ac:dyDescent="0.2">
      <c r="A439" s="263"/>
      <c r="B439" s="263"/>
      <c r="C439" s="304"/>
      <c r="D439" s="305"/>
      <c r="E439" s="263"/>
      <c r="F439" s="306"/>
      <c r="G439" s="307"/>
      <c r="H439" s="308"/>
      <c r="J439" s="263"/>
      <c r="K439" s="263"/>
    </row>
    <row r="440" spans="1:11" ht="12.75" customHeight="1" x14ac:dyDescent="0.2">
      <c r="A440" s="263"/>
      <c r="B440" s="263"/>
      <c r="C440" s="304"/>
      <c r="D440" s="305"/>
      <c r="E440" s="263"/>
      <c r="F440" s="306"/>
      <c r="G440" s="307"/>
      <c r="H440" s="308"/>
      <c r="J440" s="263"/>
      <c r="K440" s="263"/>
    </row>
    <row r="441" spans="1:11" ht="12.75" customHeight="1" x14ac:dyDescent="0.2">
      <c r="A441" s="263"/>
      <c r="B441" s="263"/>
      <c r="C441" s="304"/>
      <c r="D441" s="305"/>
      <c r="E441" s="263"/>
      <c r="F441" s="306"/>
      <c r="G441" s="307"/>
      <c r="H441" s="308"/>
      <c r="J441" s="263"/>
      <c r="K441" s="263"/>
    </row>
    <row r="442" spans="1:11" ht="12.75" customHeight="1" x14ac:dyDescent="0.2">
      <c r="A442" s="263"/>
      <c r="B442" s="263"/>
      <c r="C442" s="304"/>
      <c r="D442" s="305"/>
      <c r="E442" s="263"/>
      <c r="F442" s="306"/>
      <c r="G442" s="307"/>
      <c r="H442" s="308"/>
      <c r="J442" s="263"/>
      <c r="K442" s="263"/>
    </row>
    <row r="443" spans="1:11" ht="12.75" customHeight="1" x14ac:dyDescent="0.2">
      <c r="A443" s="263"/>
      <c r="B443" s="263"/>
      <c r="C443" s="304"/>
      <c r="D443" s="305"/>
      <c r="E443" s="263"/>
      <c r="F443" s="306"/>
      <c r="G443" s="307"/>
      <c r="H443" s="308"/>
      <c r="J443" s="263"/>
      <c r="K443" s="263"/>
    </row>
    <row r="444" spans="1:11" ht="12.75" customHeight="1" x14ac:dyDescent="0.2">
      <c r="A444" s="263"/>
      <c r="B444" s="263"/>
      <c r="C444" s="304"/>
      <c r="D444" s="305"/>
      <c r="E444" s="263"/>
      <c r="F444" s="306"/>
      <c r="G444" s="307"/>
      <c r="H444" s="308"/>
      <c r="J444" s="263"/>
      <c r="K444" s="263"/>
    </row>
    <row r="445" spans="1:11" ht="12.75" customHeight="1" x14ac:dyDescent="0.2">
      <c r="A445" s="263"/>
      <c r="B445" s="263"/>
      <c r="C445" s="304"/>
      <c r="D445" s="305"/>
      <c r="E445" s="263"/>
      <c r="F445" s="306"/>
      <c r="G445" s="307"/>
      <c r="H445" s="308"/>
      <c r="J445" s="263"/>
      <c r="K445" s="263"/>
    </row>
    <row r="446" spans="1:11" ht="12.75" customHeight="1" x14ac:dyDescent="0.2">
      <c r="A446" s="263"/>
      <c r="B446" s="263"/>
      <c r="C446" s="304"/>
      <c r="D446" s="305"/>
      <c r="E446" s="263"/>
      <c r="F446" s="306"/>
      <c r="G446" s="307"/>
      <c r="H446" s="308"/>
      <c r="J446" s="263"/>
      <c r="K446" s="263"/>
    </row>
    <row r="447" spans="1:11" ht="12.75" customHeight="1" x14ac:dyDescent="0.2">
      <c r="A447" s="263"/>
      <c r="B447" s="263"/>
      <c r="C447" s="304"/>
      <c r="D447" s="305"/>
      <c r="E447" s="263"/>
      <c r="F447" s="306"/>
      <c r="G447" s="307"/>
      <c r="H447" s="308"/>
      <c r="J447" s="263"/>
      <c r="K447" s="263"/>
    </row>
    <row r="448" spans="1:11" ht="12.75" customHeight="1" x14ac:dyDescent="0.2">
      <c r="A448" s="263"/>
      <c r="B448" s="263"/>
      <c r="C448" s="304"/>
      <c r="D448" s="305"/>
      <c r="E448" s="263"/>
      <c r="F448" s="306"/>
      <c r="G448" s="307"/>
      <c r="H448" s="308"/>
      <c r="J448" s="263"/>
      <c r="K448" s="263"/>
    </row>
    <row r="449" spans="1:11" ht="12.75" customHeight="1" x14ac:dyDescent="0.2">
      <c r="A449" s="263"/>
      <c r="B449" s="263"/>
      <c r="C449" s="304"/>
      <c r="D449" s="305"/>
      <c r="E449" s="263"/>
      <c r="F449" s="306"/>
      <c r="G449" s="307"/>
      <c r="H449" s="308"/>
      <c r="J449" s="263"/>
      <c r="K449" s="263"/>
    </row>
    <row r="450" spans="1:11" ht="12.75" customHeight="1" x14ac:dyDescent="0.2">
      <c r="A450" s="263"/>
      <c r="B450" s="263"/>
      <c r="C450" s="304"/>
      <c r="D450" s="305"/>
      <c r="E450" s="263"/>
      <c r="F450" s="306"/>
      <c r="G450" s="307"/>
      <c r="H450" s="308"/>
      <c r="J450" s="263"/>
      <c r="K450" s="263"/>
    </row>
    <row r="451" spans="1:11" ht="12.75" customHeight="1" x14ac:dyDescent="0.2">
      <c r="A451" s="263"/>
      <c r="B451" s="263"/>
      <c r="C451" s="304"/>
      <c r="D451" s="305"/>
      <c r="E451" s="263"/>
      <c r="F451" s="306"/>
      <c r="G451" s="307"/>
      <c r="H451" s="308"/>
      <c r="J451" s="263"/>
      <c r="K451" s="263"/>
    </row>
    <row r="452" spans="1:11" ht="12.75" customHeight="1" x14ac:dyDescent="0.2">
      <c r="A452" s="263"/>
      <c r="B452" s="263"/>
      <c r="C452" s="304"/>
      <c r="D452" s="305"/>
      <c r="E452" s="263"/>
      <c r="F452" s="306"/>
      <c r="G452" s="307"/>
      <c r="H452" s="308"/>
      <c r="J452" s="263"/>
      <c r="K452" s="263"/>
    </row>
    <row r="453" spans="1:11" ht="12.75" customHeight="1" x14ac:dyDescent="0.2">
      <c r="A453" s="263"/>
      <c r="B453" s="263"/>
      <c r="C453" s="304"/>
      <c r="D453" s="305"/>
      <c r="E453" s="263"/>
      <c r="F453" s="306"/>
      <c r="G453" s="307"/>
      <c r="H453" s="308"/>
      <c r="J453" s="263"/>
      <c r="K453" s="263"/>
    </row>
    <row r="454" spans="1:11" ht="12.75" customHeight="1" x14ac:dyDescent="0.2">
      <c r="A454" s="263"/>
      <c r="B454" s="263"/>
      <c r="C454" s="304"/>
      <c r="D454" s="305"/>
      <c r="E454" s="263"/>
      <c r="F454" s="306"/>
      <c r="G454" s="307"/>
      <c r="H454" s="308"/>
      <c r="J454" s="263"/>
      <c r="K454" s="263"/>
    </row>
    <row r="455" spans="1:11" ht="12.75" customHeight="1" x14ac:dyDescent="0.2">
      <c r="A455" s="263"/>
      <c r="B455" s="263"/>
      <c r="C455" s="304"/>
      <c r="D455" s="305"/>
      <c r="E455" s="263"/>
      <c r="F455" s="306"/>
      <c r="G455" s="307"/>
      <c r="H455" s="308"/>
      <c r="J455" s="263"/>
      <c r="K455" s="263"/>
    </row>
    <row r="456" spans="1:11" ht="12.75" customHeight="1" x14ac:dyDescent="0.2">
      <c r="A456" s="263"/>
      <c r="B456" s="263"/>
      <c r="C456" s="304"/>
      <c r="D456" s="305"/>
      <c r="E456" s="263"/>
      <c r="F456" s="306"/>
      <c r="G456" s="307"/>
      <c r="H456" s="308"/>
      <c r="J456" s="263"/>
      <c r="K456" s="263"/>
    </row>
    <row r="457" spans="1:11" ht="12.75" customHeight="1" x14ac:dyDescent="0.2">
      <c r="A457" s="263"/>
      <c r="B457" s="263"/>
      <c r="C457" s="304"/>
      <c r="D457" s="305"/>
      <c r="E457" s="263"/>
      <c r="F457" s="306"/>
      <c r="G457" s="307"/>
      <c r="H457" s="308"/>
      <c r="J457" s="263"/>
      <c r="K457" s="263"/>
    </row>
    <row r="458" spans="1:11" ht="12.75" customHeight="1" x14ac:dyDescent="0.2">
      <c r="A458" s="263"/>
      <c r="B458" s="263"/>
      <c r="C458" s="304"/>
      <c r="D458" s="305"/>
      <c r="E458" s="263"/>
      <c r="F458" s="306"/>
      <c r="G458" s="307"/>
      <c r="H458" s="308"/>
      <c r="J458" s="263"/>
      <c r="K458" s="263"/>
    </row>
    <row r="459" spans="1:11" ht="12.75" customHeight="1" x14ac:dyDescent="0.2">
      <c r="A459" s="263"/>
      <c r="B459" s="263"/>
      <c r="C459" s="304"/>
      <c r="D459" s="305"/>
      <c r="E459" s="263"/>
      <c r="F459" s="306"/>
      <c r="G459" s="307"/>
      <c r="H459" s="308"/>
      <c r="J459" s="263"/>
      <c r="K459" s="263"/>
    </row>
    <row r="460" spans="1:11" ht="12.75" customHeight="1" x14ac:dyDescent="0.2">
      <c r="A460" s="263"/>
      <c r="B460" s="263"/>
      <c r="C460" s="304"/>
      <c r="D460" s="305"/>
      <c r="E460" s="263"/>
      <c r="F460" s="306"/>
      <c r="G460" s="307"/>
      <c r="H460" s="308"/>
      <c r="J460" s="263"/>
      <c r="K460" s="263"/>
    </row>
    <row r="461" spans="1:11" ht="12.75" customHeight="1" x14ac:dyDescent="0.2">
      <c r="A461" s="263"/>
      <c r="B461" s="263"/>
      <c r="C461" s="304"/>
      <c r="D461" s="305"/>
      <c r="E461" s="263"/>
      <c r="F461" s="306"/>
      <c r="G461" s="307"/>
      <c r="H461" s="308"/>
      <c r="J461" s="263"/>
      <c r="K461" s="263"/>
    </row>
    <row r="462" spans="1:11" ht="12.75" customHeight="1" x14ac:dyDescent="0.2">
      <c r="A462" s="263"/>
      <c r="B462" s="263"/>
      <c r="C462" s="304"/>
      <c r="D462" s="305"/>
      <c r="E462" s="263"/>
      <c r="F462" s="306"/>
      <c r="G462" s="307"/>
      <c r="H462" s="308"/>
      <c r="J462" s="263"/>
      <c r="K462" s="263"/>
    </row>
    <row r="463" spans="1:11" ht="12.75" customHeight="1" x14ac:dyDescent="0.2">
      <c r="A463" s="263"/>
      <c r="B463" s="263"/>
      <c r="C463" s="304"/>
      <c r="D463" s="305"/>
      <c r="E463" s="263"/>
      <c r="F463" s="306"/>
      <c r="G463" s="307"/>
      <c r="H463" s="308"/>
      <c r="J463" s="263"/>
      <c r="K463" s="263"/>
    </row>
    <row r="464" spans="1:11" ht="12.75" customHeight="1" x14ac:dyDescent="0.2">
      <c r="A464" s="263"/>
      <c r="B464" s="263"/>
      <c r="C464" s="304"/>
      <c r="D464" s="305"/>
      <c r="E464" s="263"/>
      <c r="F464" s="306"/>
      <c r="G464" s="307"/>
      <c r="H464" s="308"/>
      <c r="J464" s="263"/>
      <c r="K464" s="263"/>
    </row>
    <row r="465" spans="1:11" ht="12.75" customHeight="1" x14ac:dyDescent="0.2">
      <c r="A465" s="263"/>
      <c r="B465" s="263"/>
      <c r="C465" s="304"/>
      <c r="D465" s="305"/>
      <c r="E465" s="263"/>
      <c r="F465" s="306"/>
      <c r="G465" s="307"/>
      <c r="H465" s="308"/>
      <c r="J465" s="263"/>
      <c r="K465" s="263"/>
    </row>
    <row r="466" spans="1:11" ht="12.75" customHeight="1" x14ac:dyDescent="0.2">
      <c r="A466" s="263"/>
      <c r="B466" s="263"/>
      <c r="C466" s="304"/>
      <c r="D466" s="305"/>
      <c r="E466" s="263"/>
      <c r="F466" s="306"/>
      <c r="G466" s="307"/>
      <c r="H466" s="308"/>
      <c r="J466" s="263"/>
      <c r="K466" s="263"/>
    </row>
    <row r="467" spans="1:11" ht="12.75" customHeight="1" x14ac:dyDescent="0.2">
      <c r="A467" s="263"/>
      <c r="B467" s="263"/>
      <c r="C467" s="304"/>
      <c r="D467" s="305"/>
      <c r="E467" s="263"/>
      <c r="F467" s="306"/>
      <c r="G467" s="307"/>
      <c r="H467" s="308"/>
      <c r="J467" s="263"/>
      <c r="K467" s="263"/>
    </row>
    <row r="468" spans="1:11" ht="12.75" customHeight="1" x14ac:dyDescent="0.2">
      <c r="A468" s="263"/>
      <c r="B468" s="263"/>
      <c r="C468" s="304"/>
      <c r="D468" s="305"/>
      <c r="E468" s="263"/>
      <c r="F468" s="306"/>
      <c r="G468" s="307"/>
      <c r="H468" s="308"/>
      <c r="J468" s="263"/>
      <c r="K468" s="263"/>
    </row>
    <row r="469" spans="1:11" ht="12.75" customHeight="1" x14ac:dyDescent="0.2">
      <c r="A469" s="263"/>
      <c r="B469" s="263"/>
      <c r="C469" s="304"/>
      <c r="D469" s="305"/>
      <c r="E469" s="263"/>
      <c r="F469" s="306"/>
      <c r="G469" s="307"/>
      <c r="H469" s="308"/>
      <c r="J469" s="263"/>
      <c r="K469" s="263"/>
    </row>
    <row r="470" spans="1:11" ht="12.75" customHeight="1" x14ac:dyDescent="0.2">
      <c r="A470" s="263"/>
      <c r="B470" s="263"/>
      <c r="C470" s="304"/>
      <c r="D470" s="305"/>
      <c r="E470" s="263"/>
      <c r="F470" s="306"/>
      <c r="G470" s="307"/>
      <c r="H470" s="308"/>
      <c r="J470" s="263"/>
      <c r="K470" s="263"/>
    </row>
    <row r="471" spans="1:11" ht="12.75" customHeight="1" x14ac:dyDescent="0.2">
      <c r="A471" s="263"/>
      <c r="B471" s="263"/>
      <c r="C471" s="304"/>
      <c r="D471" s="305"/>
      <c r="E471" s="263"/>
      <c r="F471" s="306"/>
      <c r="G471" s="307"/>
      <c r="H471" s="308"/>
      <c r="J471" s="263"/>
      <c r="K471" s="263"/>
    </row>
    <row r="472" spans="1:11" ht="12.75" customHeight="1" x14ac:dyDescent="0.2">
      <c r="A472" s="263"/>
      <c r="B472" s="263"/>
      <c r="C472" s="304"/>
      <c r="D472" s="305"/>
      <c r="E472" s="263"/>
      <c r="F472" s="306"/>
      <c r="G472" s="307"/>
      <c r="H472" s="308"/>
      <c r="J472" s="263"/>
      <c r="K472" s="263"/>
    </row>
    <row r="473" spans="1:11" ht="12.75" customHeight="1" x14ac:dyDescent="0.2">
      <c r="A473" s="263"/>
      <c r="B473" s="263"/>
      <c r="C473" s="304"/>
      <c r="D473" s="305"/>
      <c r="E473" s="263"/>
      <c r="F473" s="306"/>
      <c r="G473" s="307"/>
      <c r="H473" s="308"/>
      <c r="J473" s="263"/>
      <c r="K473" s="263"/>
    </row>
    <row r="474" spans="1:11" ht="12.75" customHeight="1" x14ac:dyDescent="0.2">
      <c r="A474" s="263"/>
      <c r="B474" s="263"/>
      <c r="C474" s="304"/>
      <c r="D474" s="305"/>
      <c r="E474" s="263"/>
      <c r="F474" s="306"/>
      <c r="G474" s="307"/>
      <c r="H474" s="308"/>
      <c r="J474" s="263"/>
      <c r="K474" s="263"/>
    </row>
    <row r="475" spans="1:11" ht="12.75" customHeight="1" x14ac:dyDescent="0.2">
      <c r="A475" s="263"/>
      <c r="B475" s="263"/>
      <c r="C475" s="304"/>
      <c r="D475" s="305"/>
      <c r="E475" s="263"/>
      <c r="F475" s="306"/>
      <c r="G475" s="307"/>
      <c r="H475" s="308"/>
      <c r="J475" s="263"/>
      <c r="K475" s="263"/>
    </row>
    <row r="476" spans="1:11" ht="12.75" customHeight="1" x14ac:dyDescent="0.2">
      <c r="A476" s="263"/>
      <c r="B476" s="263"/>
      <c r="C476" s="304"/>
      <c r="D476" s="305"/>
      <c r="E476" s="263"/>
      <c r="F476" s="306"/>
      <c r="G476" s="307"/>
      <c r="H476" s="308"/>
      <c r="J476" s="263"/>
      <c r="K476" s="263"/>
    </row>
    <row r="477" spans="1:11" ht="12.75" customHeight="1" x14ac:dyDescent="0.2">
      <c r="A477" s="263"/>
      <c r="B477" s="263"/>
      <c r="C477" s="304"/>
      <c r="D477" s="305"/>
      <c r="E477" s="263"/>
      <c r="F477" s="306"/>
      <c r="G477" s="307"/>
      <c r="H477" s="308"/>
      <c r="J477" s="263"/>
      <c r="K477" s="263"/>
    </row>
    <row r="478" spans="1:11" ht="12.75" customHeight="1" x14ac:dyDescent="0.2">
      <c r="A478" s="263"/>
      <c r="B478" s="263"/>
      <c r="C478" s="304"/>
      <c r="D478" s="305"/>
      <c r="E478" s="263"/>
      <c r="F478" s="306"/>
      <c r="G478" s="307"/>
      <c r="H478" s="308"/>
      <c r="J478" s="263"/>
      <c r="K478" s="263"/>
    </row>
    <row r="479" spans="1:11" ht="12.75" customHeight="1" x14ac:dyDescent="0.2">
      <c r="A479" s="263"/>
      <c r="B479" s="263"/>
      <c r="C479" s="304"/>
      <c r="D479" s="305"/>
      <c r="E479" s="263"/>
      <c r="F479" s="306"/>
      <c r="G479" s="307"/>
      <c r="H479" s="308"/>
      <c r="J479" s="263"/>
      <c r="K479" s="263"/>
    </row>
    <row r="480" spans="1:11" ht="12.75" customHeight="1" x14ac:dyDescent="0.2">
      <c r="A480" s="263"/>
      <c r="B480" s="263"/>
      <c r="C480" s="304"/>
      <c r="D480" s="305"/>
      <c r="E480" s="263"/>
      <c r="F480" s="306"/>
      <c r="G480" s="307"/>
      <c r="H480" s="308"/>
      <c r="J480" s="263"/>
      <c r="K480" s="263"/>
    </row>
    <row r="481" spans="1:11" ht="12.75" customHeight="1" x14ac:dyDescent="0.2">
      <c r="A481" s="263"/>
      <c r="B481" s="263"/>
      <c r="C481" s="304"/>
      <c r="D481" s="305"/>
      <c r="E481" s="263"/>
      <c r="F481" s="306"/>
      <c r="G481" s="307"/>
      <c r="H481" s="308"/>
      <c r="J481" s="263"/>
      <c r="K481" s="263"/>
    </row>
    <row r="482" spans="1:11" ht="12.75" customHeight="1" x14ac:dyDescent="0.2">
      <c r="A482" s="263"/>
      <c r="B482" s="263"/>
      <c r="C482" s="304"/>
      <c r="D482" s="305"/>
      <c r="E482" s="263"/>
      <c r="F482" s="306"/>
      <c r="G482" s="307"/>
      <c r="H482" s="308"/>
      <c r="J482" s="263"/>
      <c r="K482" s="263"/>
    </row>
    <row r="483" spans="1:11" ht="12.75" customHeight="1" x14ac:dyDescent="0.2">
      <c r="A483" s="263"/>
      <c r="B483" s="263"/>
      <c r="C483" s="304"/>
      <c r="D483" s="305"/>
      <c r="E483" s="263"/>
      <c r="F483" s="306"/>
      <c r="G483" s="307"/>
      <c r="H483" s="308"/>
      <c r="J483" s="263"/>
      <c r="K483" s="263"/>
    </row>
    <row r="484" spans="1:11" ht="12.75" customHeight="1" x14ac:dyDescent="0.2">
      <c r="A484" s="263"/>
      <c r="B484" s="263"/>
      <c r="C484" s="304"/>
      <c r="D484" s="305"/>
      <c r="E484" s="263"/>
      <c r="F484" s="306"/>
      <c r="G484" s="307"/>
      <c r="H484" s="308"/>
      <c r="J484" s="263"/>
      <c r="K484" s="263"/>
    </row>
    <row r="485" spans="1:11" ht="12.75" customHeight="1" x14ac:dyDescent="0.2">
      <c r="A485" s="263"/>
      <c r="B485" s="263"/>
      <c r="C485" s="304"/>
      <c r="D485" s="305"/>
      <c r="E485" s="263"/>
      <c r="F485" s="306"/>
      <c r="G485" s="307"/>
      <c r="H485" s="308"/>
      <c r="J485" s="263"/>
      <c r="K485" s="263"/>
    </row>
    <row r="486" spans="1:11" ht="12.75" customHeight="1" x14ac:dyDescent="0.2">
      <c r="A486" s="263"/>
      <c r="B486" s="263"/>
      <c r="C486" s="304"/>
      <c r="D486" s="305"/>
      <c r="E486" s="263"/>
      <c r="F486" s="306"/>
      <c r="G486" s="307"/>
      <c r="H486" s="308"/>
      <c r="J486" s="263"/>
      <c r="K486" s="263"/>
    </row>
    <row r="487" spans="1:11" ht="12.75" customHeight="1" x14ac:dyDescent="0.2">
      <c r="A487" s="263"/>
      <c r="B487" s="263"/>
      <c r="C487" s="304"/>
      <c r="D487" s="305"/>
      <c r="E487" s="263"/>
      <c r="F487" s="306"/>
      <c r="G487" s="307"/>
      <c r="H487" s="308"/>
      <c r="J487" s="263"/>
      <c r="K487" s="263"/>
    </row>
    <row r="488" spans="1:11" ht="12.75" customHeight="1" x14ac:dyDescent="0.2">
      <c r="A488" s="263"/>
      <c r="B488" s="263"/>
      <c r="C488" s="304"/>
      <c r="D488" s="305"/>
      <c r="E488" s="263"/>
      <c r="F488" s="306"/>
      <c r="G488" s="307"/>
      <c r="H488" s="308"/>
      <c r="J488" s="263"/>
      <c r="K488" s="263"/>
    </row>
    <row r="489" spans="1:11" ht="12.75" customHeight="1" x14ac:dyDescent="0.2">
      <c r="A489" s="263"/>
      <c r="B489" s="263"/>
      <c r="C489" s="304"/>
      <c r="D489" s="305"/>
      <c r="E489" s="263"/>
      <c r="F489" s="306"/>
      <c r="G489" s="307"/>
      <c r="H489" s="308"/>
      <c r="J489" s="263"/>
      <c r="K489" s="263"/>
    </row>
    <row r="490" spans="1:11" ht="12.75" customHeight="1" x14ac:dyDescent="0.2">
      <c r="A490" s="263"/>
      <c r="B490" s="263"/>
      <c r="C490" s="304"/>
      <c r="D490" s="305"/>
      <c r="E490" s="263"/>
      <c r="F490" s="306"/>
      <c r="G490" s="307"/>
      <c r="H490" s="308"/>
      <c r="J490" s="263"/>
      <c r="K490" s="263"/>
    </row>
    <row r="491" spans="1:11" ht="12.75" customHeight="1" x14ac:dyDescent="0.2">
      <c r="A491" s="263"/>
      <c r="B491" s="263"/>
      <c r="C491" s="304"/>
      <c r="D491" s="305"/>
      <c r="E491" s="263"/>
      <c r="F491" s="306"/>
      <c r="G491" s="307"/>
      <c r="H491" s="308"/>
      <c r="J491" s="263"/>
      <c r="K491" s="263"/>
    </row>
    <row r="492" spans="1:11" ht="12.75" customHeight="1" x14ac:dyDescent="0.2">
      <c r="A492" s="263"/>
      <c r="B492" s="263"/>
      <c r="C492" s="304"/>
      <c r="D492" s="305"/>
      <c r="E492" s="263"/>
      <c r="F492" s="306"/>
      <c r="G492" s="307"/>
      <c r="H492" s="308"/>
      <c r="J492" s="263"/>
      <c r="K492" s="263"/>
    </row>
    <row r="493" spans="1:11" ht="12.75" customHeight="1" x14ac:dyDescent="0.2">
      <c r="A493" s="263"/>
      <c r="B493" s="263"/>
      <c r="C493" s="304"/>
      <c r="D493" s="305"/>
      <c r="E493" s="263"/>
      <c r="F493" s="306"/>
      <c r="G493" s="307"/>
      <c r="H493" s="308"/>
      <c r="J493" s="263"/>
      <c r="K493" s="263"/>
    </row>
    <row r="494" spans="1:11" ht="12.75" customHeight="1" x14ac:dyDescent="0.2">
      <c r="A494" s="263"/>
      <c r="B494" s="263"/>
      <c r="C494" s="304"/>
      <c r="D494" s="305"/>
      <c r="E494" s="263"/>
      <c r="F494" s="306"/>
      <c r="G494" s="307"/>
      <c r="H494" s="308"/>
      <c r="J494" s="263"/>
      <c r="K494" s="263"/>
    </row>
    <row r="495" spans="1:11" ht="12.75" customHeight="1" x14ac:dyDescent="0.2">
      <c r="A495" s="263"/>
      <c r="B495" s="263"/>
      <c r="C495" s="304"/>
      <c r="D495" s="305"/>
      <c r="E495" s="263"/>
      <c r="F495" s="306"/>
      <c r="G495" s="307"/>
      <c r="H495" s="308"/>
      <c r="J495" s="263"/>
      <c r="K495" s="263"/>
    </row>
    <row r="496" spans="1:11" ht="12.75" customHeight="1" x14ac:dyDescent="0.2">
      <c r="A496" s="263"/>
      <c r="B496" s="263"/>
      <c r="C496" s="304"/>
      <c r="D496" s="305"/>
      <c r="E496" s="263"/>
      <c r="F496" s="306"/>
      <c r="G496" s="307"/>
      <c r="H496" s="308"/>
      <c r="J496" s="263"/>
      <c r="K496" s="263"/>
    </row>
    <row r="497" spans="1:11" ht="12.75" customHeight="1" x14ac:dyDescent="0.2">
      <c r="A497" s="263"/>
      <c r="B497" s="263"/>
      <c r="C497" s="304"/>
      <c r="D497" s="305"/>
      <c r="E497" s="263"/>
      <c r="F497" s="306"/>
      <c r="G497" s="307"/>
      <c r="H497" s="308"/>
      <c r="J497" s="263"/>
      <c r="K497" s="263"/>
    </row>
    <row r="498" spans="1:11" ht="12.75" customHeight="1" x14ac:dyDescent="0.2">
      <c r="A498" s="263"/>
      <c r="B498" s="263"/>
      <c r="C498" s="304"/>
      <c r="D498" s="305"/>
      <c r="E498" s="263"/>
      <c r="F498" s="306"/>
      <c r="G498" s="307"/>
      <c r="H498" s="308"/>
      <c r="J498" s="263"/>
      <c r="K498" s="263"/>
    </row>
    <row r="499" spans="1:11" ht="12.75" customHeight="1" x14ac:dyDescent="0.2">
      <c r="A499" s="263"/>
      <c r="B499" s="263"/>
      <c r="C499" s="304"/>
      <c r="D499" s="305"/>
      <c r="E499" s="263"/>
      <c r="F499" s="306"/>
      <c r="G499" s="307"/>
      <c r="H499" s="308"/>
      <c r="J499" s="263"/>
      <c r="K499" s="263"/>
    </row>
    <row r="500" spans="1:11" ht="12.75" customHeight="1" x14ac:dyDescent="0.2">
      <c r="A500" s="263"/>
      <c r="B500" s="263"/>
      <c r="C500" s="304"/>
      <c r="D500" s="305"/>
      <c r="E500" s="263"/>
      <c r="F500" s="306"/>
      <c r="G500" s="307"/>
      <c r="H500" s="308"/>
      <c r="J500" s="263"/>
      <c r="K500" s="263"/>
    </row>
    <row r="501" spans="1:11" ht="12.75" customHeight="1" x14ac:dyDescent="0.2">
      <c r="A501" s="263"/>
      <c r="B501" s="263"/>
      <c r="C501" s="304"/>
      <c r="D501" s="305"/>
      <c r="E501" s="263"/>
      <c r="F501" s="306"/>
      <c r="G501" s="307"/>
      <c r="H501" s="308"/>
      <c r="J501" s="263"/>
      <c r="K501" s="263"/>
    </row>
    <row r="502" spans="1:11" ht="12.75" customHeight="1" x14ac:dyDescent="0.2">
      <c r="A502" s="263"/>
      <c r="B502" s="263"/>
      <c r="C502" s="304"/>
      <c r="D502" s="305"/>
      <c r="E502" s="263"/>
      <c r="F502" s="306"/>
      <c r="G502" s="307"/>
      <c r="H502" s="308"/>
      <c r="J502" s="263"/>
      <c r="K502" s="263"/>
    </row>
    <row r="503" spans="1:11" ht="12.75" customHeight="1" x14ac:dyDescent="0.2">
      <c r="A503" s="263"/>
      <c r="B503" s="263"/>
      <c r="C503" s="304"/>
      <c r="D503" s="305"/>
      <c r="E503" s="263"/>
      <c r="F503" s="306"/>
      <c r="G503" s="307"/>
      <c r="H503" s="308"/>
      <c r="J503" s="263"/>
      <c r="K503" s="263"/>
    </row>
    <row r="504" spans="1:11" ht="12.75" customHeight="1" x14ac:dyDescent="0.2">
      <c r="A504" s="263"/>
      <c r="B504" s="263"/>
      <c r="C504" s="304"/>
      <c r="D504" s="305"/>
      <c r="E504" s="263"/>
      <c r="F504" s="306"/>
      <c r="G504" s="307"/>
      <c r="H504" s="308"/>
      <c r="J504" s="263"/>
      <c r="K504" s="263"/>
    </row>
    <row r="505" spans="1:11" ht="12.75" customHeight="1" x14ac:dyDescent="0.2">
      <c r="A505" s="263"/>
      <c r="B505" s="263"/>
      <c r="C505" s="304"/>
      <c r="D505" s="305"/>
      <c r="E505" s="263"/>
      <c r="F505" s="306"/>
      <c r="G505" s="307"/>
      <c r="H505" s="308"/>
      <c r="J505" s="263"/>
      <c r="K505" s="263"/>
    </row>
    <row r="506" spans="1:11" ht="12.75" customHeight="1" x14ac:dyDescent="0.2">
      <c r="A506" s="263"/>
      <c r="B506" s="263"/>
      <c r="C506" s="304"/>
      <c r="D506" s="305"/>
      <c r="E506" s="263"/>
      <c r="F506" s="306"/>
      <c r="G506" s="307"/>
      <c r="H506" s="308"/>
      <c r="J506" s="263"/>
      <c r="K506" s="263"/>
    </row>
    <row r="507" spans="1:11" ht="12.75" customHeight="1" x14ac:dyDescent="0.2">
      <c r="A507" s="263"/>
      <c r="B507" s="263"/>
      <c r="C507" s="304"/>
      <c r="D507" s="305"/>
      <c r="E507" s="263"/>
      <c r="F507" s="306"/>
      <c r="G507" s="307"/>
      <c r="H507" s="308"/>
      <c r="J507" s="263"/>
      <c r="K507" s="263"/>
    </row>
    <row r="508" spans="1:11" ht="12.75" customHeight="1" x14ac:dyDescent="0.2">
      <c r="A508" s="263"/>
      <c r="B508" s="263"/>
      <c r="C508" s="304"/>
      <c r="D508" s="305"/>
      <c r="E508" s="263"/>
      <c r="F508" s="306"/>
      <c r="G508" s="307"/>
      <c r="H508" s="308"/>
      <c r="J508" s="263"/>
      <c r="K508" s="263"/>
    </row>
    <row r="509" spans="1:11" ht="12.75" customHeight="1" x14ac:dyDescent="0.2">
      <c r="A509" s="263"/>
      <c r="B509" s="263"/>
      <c r="C509" s="304"/>
      <c r="D509" s="305"/>
      <c r="E509" s="263"/>
      <c r="F509" s="306"/>
      <c r="G509" s="307"/>
      <c r="H509" s="308"/>
      <c r="J509" s="263"/>
      <c r="K509" s="263"/>
    </row>
    <row r="510" spans="1:11" ht="12.75" customHeight="1" x14ac:dyDescent="0.2">
      <c r="A510" s="263"/>
      <c r="B510" s="263"/>
      <c r="C510" s="304"/>
      <c r="D510" s="305"/>
      <c r="E510" s="263"/>
      <c r="F510" s="306"/>
      <c r="G510" s="307"/>
      <c r="H510" s="308"/>
      <c r="J510" s="263"/>
      <c r="K510" s="263"/>
    </row>
    <row r="511" spans="1:11" ht="12.75" customHeight="1" x14ac:dyDescent="0.2">
      <c r="A511" s="263"/>
      <c r="B511" s="263"/>
      <c r="C511" s="304"/>
      <c r="D511" s="305"/>
      <c r="E511" s="263"/>
      <c r="F511" s="306"/>
      <c r="G511" s="307"/>
      <c r="H511" s="308"/>
      <c r="J511" s="263"/>
      <c r="K511" s="263"/>
    </row>
    <row r="512" spans="1:11" ht="12.75" customHeight="1" x14ac:dyDescent="0.2">
      <c r="A512" s="263"/>
      <c r="B512" s="263"/>
      <c r="C512" s="304"/>
      <c r="D512" s="305"/>
      <c r="E512" s="263"/>
      <c r="F512" s="306"/>
      <c r="G512" s="307"/>
      <c r="H512" s="308"/>
      <c r="J512" s="263"/>
      <c r="K512" s="263"/>
    </row>
    <row r="513" spans="1:11" ht="12.75" customHeight="1" x14ac:dyDescent="0.2">
      <c r="A513" s="263"/>
      <c r="B513" s="263"/>
      <c r="C513" s="304"/>
      <c r="D513" s="305"/>
      <c r="E513" s="263"/>
      <c r="F513" s="306"/>
      <c r="G513" s="307"/>
      <c r="H513" s="308"/>
      <c r="J513" s="263"/>
      <c r="K513" s="263"/>
    </row>
    <row r="514" spans="1:11" ht="12.75" customHeight="1" x14ac:dyDescent="0.2">
      <c r="A514" s="263"/>
      <c r="B514" s="263"/>
      <c r="C514" s="304"/>
      <c r="D514" s="305"/>
      <c r="E514" s="263"/>
      <c r="F514" s="306"/>
      <c r="G514" s="307"/>
      <c r="H514" s="308"/>
      <c r="J514" s="263"/>
      <c r="K514" s="263"/>
    </row>
    <row r="515" spans="1:11" ht="12.75" customHeight="1" x14ac:dyDescent="0.2">
      <c r="A515" s="263"/>
      <c r="B515" s="263"/>
      <c r="C515" s="304"/>
      <c r="D515" s="305"/>
      <c r="E515" s="263"/>
      <c r="F515" s="306"/>
      <c r="G515" s="307"/>
      <c r="H515" s="308"/>
      <c r="J515" s="263"/>
      <c r="K515" s="263"/>
    </row>
    <row r="516" spans="1:11" ht="12.75" customHeight="1" x14ac:dyDescent="0.2">
      <c r="A516" s="263"/>
      <c r="B516" s="263"/>
      <c r="C516" s="304"/>
      <c r="D516" s="305"/>
      <c r="E516" s="263"/>
      <c r="F516" s="306"/>
      <c r="G516" s="307"/>
      <c r="H516" s="308"/>
      <c r="J516" s="263"/>
      <c r="K516" s="263"/>
    </row>
    <row r="517" spans="1:11" ht="12.75" customHeight="1" x14ac:dyDescent="0.2">
      <c r="A517" s="263"/>
      <c r="B517" s="263"/>
      <c r="C517" s="304"/>
      <c r="D517" s="305"/>
      <c r="E517" s="263"/>
      <c r="F517" s="306"/>
      <c r="G517" s="307"/>
      <c r="H517" s="308"/>
      <c r="J517" s="263"/>
      <c r="K517" s="263"/>
    </row>
    <row r="518" spans="1:11" ht="12.75" customHeight="1" x14ac:dyDescent="0.2">
      <c r="A518" s="263"/>
      <c r="B518" s="263"/>
      <c r="C518" s="304"/>
      <c r="D518" s="305"/>
      <c r="E518" s="263"/>
      <c r="F518" s="306"/>
      <c r="G518" s="307"/>
      <c r="H518" s="308"/>
      <c r="J518" s="263"/>
      <c r="K518" s="263"/>
    </row>
    <row r="519" spans="1:11" ht="12.75" customHeight="1" x14ac:dyDescent="0.2">
      <c r="A519" s="263"/>
      <c r="B519" s="263"/>
      <c r="C519" s="304"/>
      <c r="D519" s="305"/>
      <c r="E519" s="263"/>
      <c r="F519" s="306"/>
      <c r="G519" s="307"/>
      <c r="H519" s="308"/>
      <c r="J519" s="263"/>
      <c r="K519" s="263"/>
    </row>
    <row r="520" spans="1:11" ht="12.75" customHeight="1" x14ac:dyDescent="0.2">
      <c r="A520" s="263"/>
      <c r="B520" s="263"/>
      <c r="C520" s="304"/>
      <c r="D520" s="305"/>
      <c r="E520" s="263"/>
      <c r="F520" s="306"/>
      <c r="G520" s="307"/>
      <c r="H520" s="308"/>
      <c r="J520" s="263"/>
      <c r="K520" s="263"/>
    </row>
    <row r="521" spans="1:11" ht="12.75" customHeight="1" x14ac:dyDescent="0.2">
      <c r="A521" s="263"/>
      <c r="B521" s="263"/>
      <c r="C521" s="304"/>
      <c r="D521" s="305"/>
      <c r="E521" s="263"/>
      <c r="F521" s="306"/>
      <c r="G521" s="307"/>
      <c r="H521" s="308"/>
      <c r="J521" s="263"/>
      <c r="K521" s="263"/>
    </row>
    <row r="522" spans="1:11" ht="12.75" customHeight="1" x14ac:dyDescent="0.2">
      <c r="A522" s="263"/>
      <c r="B522" s="263"/>
      <c r="C522" s="304"/>
      <c r="D522" s="305"/>
      <c r="E522" s="263"/>
      <c r="F522" s="306"/>
      <c r="G522" s="307"/>
      <c r="H522" s="308"/>
      <c r="J522" s="263"/>
      <c r="K522" s="263"/>
    </row>
    <row r="523" spans="1:11" ht="12.75" customHeight="1" x14ac:dyDescent="0.2">
      <c r="A523" s="263"/>
      <c r="B523" s="263"/>
      <c r="C523" s="304"/>
      <c r="D523" s="305"/>
      <c r="E523" s="263"/>
      <c r="F523" s="306"/>
      <c r="G523" s="307"/>
      <c r="H523" s="308"/>
      <c r="J523" s="263"/>
      <c r="K523" s="263"/>
    </row>
    <row r="524" spans="1:11" ht="12.75" customHeight="1" x14ac:dyDescent="0.2">
      <c r="A524" s="263"/>
      <c r="B524" s="263"/>
      <c r="C524" s="304"/>
      <c r="D524" s="305"/>
      <c r="E524" s="263"/>
      <c r="F524" s="306"/>
      <c r="G524" s="307"/>
      <c r="H524" s="308"/>
      <c r="J524" s="263"/>
      <c r="K524" s="263"/>
    </row>
    <row r="525" spans="1:11" ht="12.75" customHeight="1" x14ac:dyDescent="0.2">
      <c r="A525" s="263"/>
      <c r="B525" s="263"/>
      <c r="C525" s="304"/>
      <c r="D525" s="305"/>
      <c r="E525" s="263"/>
      <c r="F525" s="306"/>
      <c r="G525" s="307"/>
      <c r="H525" s="308"/>
      <c r="J525" s="263"/>
      <c r="K525" s="263"/>
    </row>
    <row r="526" spans="1:11" ht="12.75" customHeight="1" x14ac:dyDescent="0.2">
      <c r="A526" s="263"/>
      <c r="B526" s="263"/>
      <c r="C526" s="304"/>
      <c r="D526" s="305"/>
      <c r="E526" s="263"/>
      <c r="F526" s="306"/>
      <c r="G526" s="307"/>
      <c r="H526" s="308"/>
      <c r="J526" s="263"/>
      <c r="K526" s="263"/>
    </row>
    <row r="527" spans="1:11" ht="12.75" customHeight="1" x14ac:dyDescent="0.2">
      <c r="A527" s="263"/>
      <c r="B527" s="263"/>
      <c r="C527" s="304"/>
      <c r="D527" s="305"/>
      <c r="E527" s="263"/>
      <c r="F527" s="306"/>
      <c r="G527" s="307"/>
      <c r="H527" s="308"/>
      <c r="J527" s="263"/>
      <c r="K527" s="263"/>
    </row>
    <row r="528" spans="1:11" ht="12.75" customHeight="1" x14ac:dyDescent="0.2">
      <c r="A528" s="263"/>
      <c r="B528" s="263"/>
      <c r="C528" s="304"/>
      <c r="D528" s="305"/>
      <c r="E528" s="263"/>
      <c r="F528" s="306"/>
      <c r="G528" s="307"/>
      <c r="H528" s="308"/>
      <c r="J528" s="263"/>
      <c r="K528" s="263"/>
    </row>
    <row r="529" spans="1:11" ht="12.75" customHeight="1" x14ac:dyDescent="0.2">
      <c r="A529" s="263"/>
      <c r="B529" s="263"/>
      <c r="C529" s="304"/>
      <c r="D529" s="305"/>
      <c r="E529" s="263"/>
      <c r="F529" s="306"/>
      <c r="G529" s="307"/>
      <c r="H529" s="308"/>
      <c r="J529" s="263"/>
      <c r="K529" s="263"/>
    </row>
    <row r="530" spans="1:11" ht="12.75" customHeight="1" x14ac:dyDescent="0.2">
      <c r="A530" s="263"/>
      <c r="B530" s="263"/>
      <c r="C530" s="304"/>
      <c r="D530" s="305"/>
      <c r="E530" s="263"/>
      <c r="F530" s="306"/>
      <c r="G530" s="307"/>
      <c r="H530" s="308"/>
      <c r="J530" s="263"/>
      <c r="K530" s="263"/>
    </row>
    <row r="531" spans="1:11" ht="12.75" customHeight="1" x14ac:dyDescent="0.2">
      <c r="A531" s="263"/>
      <c r="B531" s="263"/>
      <c r="C531" s="304"/>
      <c r="D531" s="305"/>
      <c r="E531" s="263"/>
      <c r="F531" s="306"/>
      <c r="G531" s="307"/>
      <c r="H531" s="308"/>
      <c r="J531" s="263"/>
      <c r="K531" s="263"/>
    </row>
    <row r="532" spans="1:11" ht="12.75" customHeight="1" x14ac:dyDescent="0.2">
      <c r="A532" s="263"/>
      <c r="B532" s="263"/>
      <c r="C532" s="304"/>
      <c r="D532" s="305"/>
      <c r="E532" s="263"/>
      <c r="F532" s="306"/>
      <c r="G532" s="307"/>
      <c r="H532" s="308"/>
      <c r="J532" s="263"/>
      <c r="K532" s="263"/>
    </row>
    <row r="533" spans="1:11" ht="12.75" customHeight="1" x14ac:dyDescent="0.2">
      <c r="A533" s="263"/>
      <c r="B533" s="263"/>
      <c r="C533" s="304"/>
      <c r="D533" s="305"/>
      <c r="E533" s="263"/>
      <c r="F533" s="306"/>
      <c r="G533" s="307"/>
      <c r="H533" s="308"/>
      <c r="J533" s="263"/>
      <c r="K533" s="263"/>
    </row>
    <row r="534" spans="1:11" ht="12.75" customHeight="1" x14ac:dyDescent="0.2">
      <c r="A534" s="263"/>
      <c r="B534" s="263"/>
      <c r="C534" s="304"/>
      <c r="D534" s="305"/>
      <c r="E534" s="263"/>
      <c r="F534" s="306"/>
      <c r="G534" s="307"/>
      <c r="H534" s="308"/>
      <c r="J534" s="263"/>
      <c r="K534" s="263"/>
    </row>
    <row r="535" spans="1:11" ht="12.75" customHeight="1" x14ac:dyDescent="0.2">
      <c r="A535" s="263"/>
      <c r="B535" s="263"/>
      <c r="C535" s="304"/>
      <c r="D535" s="305"/>
      <c r="E535" s="263"/>
      <c r="F535" s="306"/>
      <c r="G535" s="307"/>
      <c r="H535" s="308"/>
      <c r="J535" s="263"/>
      <c r="K535" s="263"/>
    </row>
    <row r="536" spans="1:11" ht="12.75" customHeight="1" x14ac:dyDescent="0.2">
      <c r="A536" s="263"/>
      <c r="B536" s="263"/>
      <c r="C536" s="304"/>
      <c r="D536" s="305"/>
      <c r="E536" s="263"/>
      <c r="F536" s="306"/>
      <c r="G536" s="307"/>
      <c r="H536" s="308"/>
      <c r="J536" s="263"/>
      <c r="K536" s="263"/>
    </row>
    <row r="537" spans="1:11" ht="12.75" customHeight="1" x14ac:dyDescent="0.2">
      <c r="A537" s="263"/>
      <c r="B537" s="263"/>
      <c r="C537" s="304"/>
      <c r="D537" s="305"/>
      <c r="E537" s="263"/>
      <c r="F537" s="306"/>
      <c r="G537" s="307"/>
      <c r="H537" s="308"/>
      <c r="J537" s="263"/>
      <c r="K537" s="263"/>
    </row>
    <row r="538" spans="1:11" ht="12.75" customHeight="1" x14ac:dyDescent="0.2">
      <c r="A538" s="263"/>
      <c r="B538" s="263"/>
      <c r="C538" s="304"/>
      <c r="D538" s="305"/>
      <c r="E538" s="263"/>
      <c r="F538" s="306"/>
      <c r="G538" s="307"/>
      <c r="H538" s="308"/>
      <c r="J538" s="263"/>
      <c r="K538" s="263"/>
    </row>
    <row r="539" spans="1:11" ht="12.75" customHeight="1" x14ac:dyDescent="0.2">
      <c r="A539" s="263"/>
      <c r="B539" s="263"/>
      <c r="C539" s="304"/>
      <c r="D539" s="305"/>
      <c r="E539" s="263"/>
      <c r="F539" s="306"/>
      <c r="G539" s="307"/>
      <c r="H539" s="308"/>
      <c r="J539" s="263"/>
      <c r="K539" s="263"/>
    </row>
    <row r="540" spans="1:11" ht="12.75" customHeight="1" x14ac:dyDescent="0.2">
      <c r="A540" s="263"/>
      <c r="B540" s="263"/>
      <c r="C540" s="304"/>
      <c r="D540" s="305"/>
      <c r="E540" s="263"/>
      <c r="F540" s="306"/>
      <c r="G540" s="307"/>
      <c r="H540" s="308"/>
      <c r="J540" s="263"/>
      <c r="K540" s="263"/>
    </row>
    <row r="541" spans="1:11" ht="12.75" customHeight="1" x14ac:dyDescent="0.2">
      <c r="A541" s="263"/>
      <c r="B541" s="263"/>
      <c r="C541" s="304"/>
      <c r="D541" s="305"/>
      <c r="E541" s="263"/>
      <c r="F541" s="306"/>
      <c r="G541" s="307"/>
      <c r="H541" s="308"/>
      <c r="J541" s="263"/>
      <c r="K541" s="263"/>
    </row>
    <row r="542" spans="1:11" ht="12.75" customHeight="1" x14ac:dyDescent="0.2">
      <c r="A542" s="263"/>
      <c r="B542" s="263"/>
      <c r="C542" s="304"/>
      <c r="D542" s="305"/>
      <c r="E542" s="263"/>
      <c r="F542" s="306"/>
      <c r="G542" s="307"/>
      <c r="H542" s="308"/>
      <c r="J542" s="263"/>
      <c r="K542" s="263"/>
    </row>
    <row r="543" spans="1:11" ht="12.75" customHeight="1" x14ac:dyDescent="0.2">
      <c r="A543" s="263"/>
      <c r="B543" s="263"/>
      <c r="C543" s="304"/>
      <c r="D543" s="305"/>
      <c r="E543" s="263"/>
      <c r="F543" s="306"/>
      <c r="G543" s="307"/>
      <c r="H543" s="308"/>
      <c r="J543" s="263"/>
      <c r="K543" s="263"/>
    </row>
    <row r="544" spans="1:11" ht="12.75" customHeight="1" x14ac:dyDescent="0.2">
      <c r="A544" s="263"/>
      <c r="B544" s="263"/>
      <c r="C544" s="304"/>
      <c r="D544" s="305"/>
      <c r="E544" s="263"/>
      <c r="F544" s="306"/>
      <c r="G544" s="307"/>
      <c r="H544" s="308"/>
      <c r="J544" s="263"/>
      <c r="K544" s="263"/>
    </row>
    <row r="545" spans="1:11" ht="12.75" customHeight="1" x14ac:dyDescent="0.2">
      <c r="A545" s="263"/>
      <c r="B545" s="263"/>
      <c r="C545" s="304"/>
      <c r="D545" s="305"/>
      <c r="E545" s="263"/>
      <c r="F545" s="306"/>
      <c r="G545" s="307"/>
      <c r="H545" s="308"/>
      <c r="J545" s="263"/>
      <c r="K545" s="263"/>
    </row>
    <row r="546" spans="1:11" ht="12.75" customHeight="1" x14ac:dyDescent="0.2">
      <c r="A546" s="263"/>
      <c r="B546" s="263"/>
      <c r="C546" s="304"/>
      <c r="D546" s="305"/>
      <c r="E546" s="263"/>
      <c r="F546" s="306"/>
      <c r="G546" s="307"/>
      <c r="H546" s="308"/>
      <c r="J546" s="263"/>
      <c r="K546" s="263"/>
    </row>
    <row r="547" spans="1:11" ht="12.75" customHeight="1" x14ac:dyDescent="0.2">
      <c r="A547" s="263"/>
      <c r="B547" s="263"/>
      <c r="C547" s="304"/>
      <c r="D547" s="305"/>
      <c r="E547" s="263"/>
      <c r="F547" s="306"/>
      <c r="G547" s="307"/>
      <c r="H547" s="308"/>
      <c r="J547" s="263"/>
      <c r="K547" s="263"/>
    </row>
    <row r="548" spans="1:11" ht="12.75" customHeight="1" x14ac:dyDescent="0.2">
      <c r="A548" s="263"/>
      <c r="B548" s="263"/>
      <c r="C548" s="304"/>
      <c r="D548" s="305"/>
      <c r="E548" s="263"/>
      <c r="F548" s="306"/>
      <c r="G548" s="307"/>
      <c r="H548" s="308"/>
      <c r="J548" s="263"/>
      <c r="K548" s="263"/>
    </row>
    <row r="549" spans="1:11" ht="12.75" customHeight="1" x14ac:dyDescent="0.2">
      <c r="A549" s="263"/>
      <c r="B549" s="263"/>
      <c r="C549" s="304"/>
      <c r="D549" s="305"/>
      <c r="E549" s="263"/>
      <c r="F549" s="306"/>
      <c r="G549" s="307"/>
      <c r="H549" s="308"/>
      <c r="J549" s="263"/>
      <c r="K549" s="263"/>
    </row>
    <row r="550" spans="1:11" ht="12.75" customHeight="1" x14ac:dyDescent="0.2">
      <c r="A550" s="263"/>
      <c r="B550" s="263"/>
      <c r="C550" s="304"/>
      <c r="D550" s="305"/>
      <c r="E550" s="263"/>
      <c r="F550" s="306"/>
      <c r="G550" s="307"/>
      <c r="H550" s="308"/>
      <c r="J550" s="263"/>
      <c r="K550" s="263"/>
    </row>
    <row r="551" spans="1:11" ht="12.75" customHeight="1" x14ac:dyDescent="0.2">
      <c r="A551" s="263"/>
      <c r="B551" s="263"/>
      <c r="C551" s="304"/>
      <c r="D551" s="305"/>
      <c r="E551" s="263"/>
      <c r="F551" s="306"/>
      <c r="G551" s="307"/>
      <c r="H551" s="308"/>
      <c r="J551" s="263"/>
      <c r="K551" s="263"/>
    </row>
    <row r="552" spans="1:11" ht="12.75" customHeight="1" x14ac:dyDescent="0.2">
      <c r="A552" s="263"/>
      <c r="B552" s="263"/>
      <c r="C552" s="304"/>
      <c r="D552" s="305"/>
      <c r="E552" s="263"/>
      <c r="F552" s="306"/>
      <c r="G552" s="307"/>
      <c r="H552" s="308"/>
      <c r="J552" s="263"/>
      <c r="K552" s="263"/>
    </row>
    <row r="553" spans="1:11" ht="12.75" customHeight="1" x14ac:dyDescent="0.2">
      <c r="A553" s="263"/>
      <c r="B553" s="263"/>
      <c r="C553" s="304"/>
      <c r="D553" s="305"/>
      <c r="E553" s="263"/>
      <c r="F553" s="306"/>
      <c r="G553" s="307"/>
      <c r="H553" s="308"/>
      <c r="J553" s="263"/>
      <c r="K553" s="263"/>
    </row>
    <row r="554" spans="1:11" ht="12.75" customHeight="1" x14ac:dyDescent="0.2">
      <c r="A554" s="263"/>
      <c r="B554" s="263"/>
      <c r="C554" s="304"/>
      <c r="D554" s="305"/>
      <c r="E554" s="263"/>
      <c r="F554" s="306"/>
      <c r="G554" s="307"/>
      <c r="H554" s="308"/>
      <c r="J554" s="263"/>
      <c r="K554" s="263"/>
    </row>
    <row r="555" spans="1:11" ht="12.75" customHeight="1" x14ac:dyDescent="0.2">
      <c r="A555" s="263"/>
      <c r="B555" s="263"/>
      <c r="C555" s="304"/>
      <c r="D555" s="305"/>
      <c r="E555" s="263"/>
      <c r="F555" s="306"/>
      <c r="G555" s="307"/>
      <c r="H555" s="308"/>
      <c r="J555" s="263"/>
      <c r="K555" s="263"/>
    </row>
    <row r="556" spans="1:11" ht="12.75" customHeight="1" x14ac:dyDescent="0.2">
      <c r="A556" s="263"/>
      <c r="B556" s="263"/>
      <c r="C556" s="304"/>
      <c r="D556" s="305"/>
      <c r="E556" s="263"/>
      <c r="F556" s="306"/>
      <c r="G556" s="307"/>
      <c r="H556" s="308"/>
      <c r="J556" s="263"/>
      <c r="K556" s="263"/>
    </row>
    <row r="557" spans="1:11" ht="12.75" customHeight="1" x14ac:dyDescent="0.2">
      <c r="A557" s="263"/>
      <c r="B557" s="263"/>
      <c r="C557" s="304"/>
      <c r="D557" s="305"/>
      <c r="E557" s="263"/>
      <c r="F557" s="306"/>
      <c r="G557" s="307"/>
      <c r="H557" s="308"/>
      <c r="J557" s="263"/>
      <c r="K557" s="263"/>
    </row>
    <row r="558" spans="1:11" ht="12.75" customHeight="1" x14ac:dyDescent="0.2">
      <c r="A558" s="263"/>
      <c r="B558" s="263"/>
      <c r="C558" s="304"/>
      <c r="D558" s="305"/>
      <c r="E558" s="263"/>
      <c r="F558" s="306"/>
      <c r="G558" s="307"/>
      <c r="H558" s="308"/>
      <c r="J558" s="263"/>
      <c r="K558" s="263"/>
    </row>
    <row r="559" spans="1:11" ht="12.75" customHeight="1" x14ac:dyDescent="0.2">
      <c r="A559" s="263"/>
      <c r="B559" s="263"/>
      <c r="C559" s="304"/>
      <c r="D559" s="305"/>
      <c r="E559" s="263"/>
      <c r="F559" s="306"/>
      <c r="G559" s="307"/>
      <c r="H559" s="308"/>
      <c r="J559" s="263"/>
      <c r="K559" s="263"/>
    </row>
    <row r="560" spans="1:11" ht="12.75" customHeight="1" x14ac:dyDescent="0.2">
      <c r="A560" s="263"/>
      <c r="B560" s="263"/>
      <c r="C560" s="304"/>
      <c r="D560" s="305"/>
      <c r="E560" s="263"/>
      <c r="F560" s="306"/>
      <c r="G560" s="307"/>
      <c r="H560" s="308"/>
      <c r="J560" s="263"/>
      <c r="K560" s="263"/>
    </row>
    <row r="561" spans="1:11" ht="12.75" customHeight="1" x14ac:dyDescent="0.2">
      <c r="A561" s="263"/>
      <c r="B561" s="263"/>
      <c r="C561" s="304"/>
      <c r="D561" s="305"/>
      <c r="E561" s="263"/>
      <c r="F561" s="306"/>
      <c r="G561" s="307"/>
      <c r="H561" s="308"/>
      <c r="J561" s="263"/>
      <c r="K561" s="263"/>
    </row>
    <row r="562" spans="1:11" ht="12.75" customHeight="1" x14ac:dyDescent="0.2">
      <c r="A562" s="263"/>
      <c r="B562" s="263"/>
      <c r="C562" s="304"/>
      <c r="D562" s="305"/>
      <c r="E562" s="263"/>
      <c r="F562" s="306"/>
      <c r="G562" s="307"/>
      <c r="H562" s="308"/>
      <c r="J562" s="263"/>
      <c r="K562" s="263"/>
    </row>
    <row r="563" spans="1:11" ht="12.75" customHeight="1" x14ac:dyDescent="0.2">
      <c r="A563" s="263"/>
      <c r="B563" s="263"/>
      <c r="C563" s="304"/>
      <c r="D563" s="305"/>
      <c r="E563" s="263"/>
      <c r="F563" s="306"/>
      <c r="G563" s="307"/>
      <c r="H563" s="308"/>
      <c r="J563" s="263"/>
      <c r="K563" s="263"/>
    </row>
    <row r="564" spans="1:11" ht="12.75" customHeight="1" x14ac:dyDescent="0.2">
      <c r="A564" s="263"/>
      <c r="B564" s="263"/>
      <c r="C564" s="304"/>
      <c r="D564" s="305"/>
      <c r="E564" s="263"/>
      <c r="F564" s="306"/>
      <c r="G564" s="307"/>
      <c r="H564" s="308"/>
      <c r="J564" s="263"/>
      <c r="K564" s="263"/>
    </row>
    <row r="565" spans="1:11" ht="12.75" customHeight="1" x14ac:dyDescent="0.2">
      <c r="A565" s="263"/>
      <c r="B565" s="263"/>
      <c r="C565" s="304"/>
      <c r="D565" s="305"/>
      <c r="E565" s="263"/>
      <c r="F565" s="306"/>
      <c r="G565" s="307"/>
      <c r="H565" s="308"/>
      <c r="J565" s="263"/>
      <c r="K565" s="263"/>
    </row>
    <row r="566" spans="1:11" ht="12.75" customHeight="1" x14ac:dyDescent="0.2">
      <c r="A566" s="263"/>
      <c r="B566" s="263"/>
      <c r="C566" s="304"/>
      <c r="D566" s="305"/>
      <c r="E566" s="263"/>
      <c r="F566" s="306"/>
      <c r="G566" s="307"/>
      <c r="H566" s="308"/>
      <c r="J566" s="263"/>
      <c r="K566" s="263"/>
    </row>
    <row r="567" spans="1:11" ht="12.75" customHeight="1" x14ac:dyDescent="0.2">
      <c r="A567" s="263"/>
      <c r="B567" s="263"/>
      <c r="C567" s="304"/>
      <c r="D567" s="305"/>
      <c r="E567" s="263"/>
      <c r="F567" s="306"/>
      <c r="G567" s="307"/>
      <c r="H567" s="308"/>
      <c r="J567" s="263"/>
      <c r="K567" s="263"/>
    </row>
    <row r="568" spans="1:11" ht="12.75" customHeight="1" x14ac:dyDescent="0.2">
      <c r="A568" s="263"/>
      <c r="B568" s="263"/>
      <c r="C568" s="304"/>
      <c r="D568" s="305"/>
      <c r="E568" s="263"/>
      <c r="F568" s="306"/>
      <c r="G568" s="307"/>
      <c r="H568" s="308"/>
      <c r="J568" s="263"/>
      <c r="K568" s="263"/>
    </row>
    <row r="569" spans="1:11" ht="12.75" customHeight="1" x14ac:dyDescent="0.2">
      <c r="A569" s="263"/>
      <c r="B569" s="263"/>
      <c r="C569" s="304"/>
      <c r="D569" s="305"/>
      <c r="E569" s="263"/>
      <c r="F569" s="306"/>
      <c r="G569" s="307"/>
      <c r="H569" s="308"/>
      <c r="J569" s="263"/>
      <c r="K569" s="263"/>
    </row>
    <row r="570" spans="1:11" ht="12.75" customHeight="1" x14ac:dyDescent="0.2">
      <c r="A570" s="263"/>
      <c r="B570" s="263"/>
      <c r="C570" s="304"/>
      <c r="D570" s="305"/>
      <c r="E570" s="263"/>
      <c r="F570" s="306"/>
      <c r="G570" s="307"/>
      <c r="H570" s="308"/>
      <c r="J570" s="263"/>
      <c r="K570" s="263"/>
    </row>
    <row r="571" spans="1:11" ht="12.75" customHeight="1" x14ac:dyDescent="0.2">
      <c r="A571" s="263"/>
      <c r="B571" s="263"/>
      <c r="C571" s="304"/>
      <c r="D571" s="305"/>
      <c r="E571" s="263"/>
      <c r="F571" s="306"/>
      <c r="G571" s="307"/>
      <c r="H571" s="308"/>
      <c r="J571" s="263"/>
      <c r="K571" s="263"/>
    </row>
    <row r="572" spans="1:11" ht="12.75" customHeight="1" x14ac:dyDescent="0.2">
      <c r="A572" s="263"/>
      <c r="B572" s="263"/>
      <c r="C572" s="304"/>
      <c r="D572" s="305"/>
      <c r="E572" s="263"/>
      <c r="F572" s="306"/>
      <c r="G572" s="307"/>
      <c r="H572" s="308"/>
      <c r="J572" s="263"/>
      <c r="K572" s="263"/>
    </row>
    <row r="573" spans="1:11" ht="12.75" customHeight="1" x14ac:dyDescent="0.2">
      <c r="A573" s="263"/>
      <c r="B573" s="263"/>
      <c r="C573" s="304"/>
      <c r="D573" s="305"/>
      <c r="E573" s="263"/>
      <c r="F573" s="306"/>
      <c r="G573" s="307"/>
      <c r="H573" s="308"/>
      <c r="J573" s="263"/>
      <c r="K573" s="263"/>
    </row>
    <row r="574" spans="1:11" ht="12.75" customHeight="1" x14ac:dyDescent="0.2">
      <c r="A574" s="263"/>
      <c r="B574" s="263"/>
      <c r="C574" s="304"/>
      <c r="D574" s="305"/>
      <c r="E574" s="263"/>
      <c r="F574" s="306"/>
      <c r="G574" s="307"/>
      <c r="H574" s="308"/>
      <c r="J574" s="263"/>
      <c r="K574" s="263"/>
    </row>
    <row r="575" spans="1:11" ht="12.75" customHeight="1" x14ac:dyDescent="0.2">
      <c r="A575" s="263"/>
      <c r="B575" s="263"/>
      <c r="C575" s="304"/>
      <c r="D575" s="305"/>
      <c r="E575" s="263"/>
      <c r="F575" s="306"/>
      <c r="G575" s="307"/>
      <c r="H575" s="308"/>
      <c r="J575" s="263"/>
      <c r="K575" s="263"/>
    </row>
    <row r="576" spans="1:11" ht="12.75" customHeight="1" x14ac:dyDescent="0.2">
      <c r="A576" s="263"/>
      <c r="B576" s="263"/>
      <c r="C576" s="304"/>
      <c r="D576" s="305"/>
      <c r="E576" s="263"/>
      <c r="F576" s="306"/>
      <c r="G576" s="307"/>
      <c r="H576" s="308"/>
      <c r="J576" s="263"/>
      <c r="K576" s="263"/>
    </row>
    <row r="577" spans="1:11" ht="12.75" customHeight="1" x14ac:dyDescent="0.2">
      <c r="A577" s="263"/>
      <c r="B577" s="263"/>
      <c r="C577" s="304"/>
      <c r="D577" s="305"/>
      <c r="E577" s="263"/>
      <c r="F577" s="306"/>
      <c r="G577" s="307"/>
      <c r="H577" s="308"/>
      <c r="J577" s="263"/>
      <c r="K577" s="263"/>
    </row>
    <row r="578" spans="1:11" ht="12.75" customHeight="1" x14ac:dyDescent="0.2">
      <c r="A578" s="263"/>
      <c r="B578" s="263"/>
      <c r="C578" s="304"/>
      <c r="D578" s="305"/>
      <c r="E578" s="263"/>
      <c r="F578" s="306"/>
      <c r="G578" s="307"/>
      <c r="H578" s="308"/>
      <c r="J578" s="263"/>
      <c r="K578" s="263"/>
    </row>
    <row r="579" spans="1:11" ht="12.75" customHeight="1" x14ac:dyDescent="0.2">
      <c r="A579" s="263"/>
      <c r="B579" s="263"/>
      <c r="C579" s="304"/>
      <c r="D579" s="305"/>
      <c r="E579" s="263"/>
      <c r="F579" s="306"/>
      <c r="G579" s="307"/>
      <c r="H579" s="308"/>
      <c r="J579" s="263"/>
      <c r="K579" s="263"/>
    </row>
    <row r="580" spans="1:11" ht="12.75" customHeight="1" x14ac:dyDescent="0.2">
      <c r="A580" s="263"/>
      <c r="B580" s="263"/>
      <c r="C580" s="304"/>
      <c r="D580" s="305"/>
      <c r="E580" s="263"/>
      <c r="F580" s="306"/>
      <c r="G580" s="307"/>
      <c r="H580" s="308"/>
      <c r="J580" s="263"/>
      <c r="K580" s="263"/>
    </row>
    <row r="581" spans="1:11" ht="12.75" customHeight="1" x14ac:dyDescent="0.2">
      <c r="A581" s="263"/>
      <c r="B581" s="263"/>
      <c r="C581" s="304"/>
      <c r="D581" s="305"/>
      <c r="E581" s="263"/>
      <c r="F581" s="306"/>
      <c r="G581" s="307"/>
      <c r="H581" s="308"/>
      <c r="J581" s="263"/>
      <c r="K581" s="263"/>
    </row>
    <row r="582" spans="1:11" ht="12.75" customHeight="1" x14ac:dyDescent="0.2">
      <c r="A582" s="263"/>
      <c r="B582" s="263"/>
      <c r="C582" s="304"/>
      <c r="D582" s="305"/>
      <c r="E582" s="263"/>
      <c r="F582" s="306"/>
      <c r="G582" s="307"/>
      <c r="H582" s="308"/>
      <c r="J582" s="263"/>
      <c r="K582" s="263"/>
    </row>
    <row r="583" spans="1:11" ht="12.75" customHeight="1" x14ac:dyDescent="0.2">
      <c r="A583" s="263"/>
      <c r="B583" s="263"/>
      <c r="C583" s="304"/>
      <c r="D583" s="305"/>
      <c r="E583" s="263"/>
      <c r="F583" s="306"/>
      <c r="G583" s="307"/>
      <c r="H583" s="308"/>
      <c r="J583" s="263"/>
      <c r="K583" s="263"/>
    </row>
    <row r="584" spans="1:11" ht="12.75" customHeight="1" x14ac:dyDescent="0.2">
      <c r="A584" s="263"/>
      <c r="B584" s="263"/>
      <c r="C584" s="304"/>
      <c r="D584" s="305"/>
      <c r="E584" s="263"/>
      <c r="F584" s="306"/>
      <c r="G584" s="307"/>
      <c r="H584" s="308"/>
      <c r="J584" s="263"/>
      <c r="K584" s="263"/>
    </row>
    <row r="585" spans="1:11" ht="12.75" customHeight="1" x14ac:dyDescent="0.2">
      <c r="A585" s="263"/>
      <c r="B585" s="263"/>
      <c r="C585" s="304"/>
      <c r="D585" s="305"/>
      <c r="E585" s="263"/>
      <c r="F585" s="306"/>
      <c r="G585" s="307"/>
      <c r="H585" s="308"/>
      <c r="J585" s="263"/>
      <c r="K585" s="263"/>
    </row>
    <row r="586" spans="1:11" ht="12.75" customHeight="1" x14ac:dyDescent="0.2">
      <c r="A586" s="263"/>
      <c r="B586" s="263"/>
      <c r="C586" s="304"/>
      <c r="D586" s="305"/>
      <c r="E586" s="263"/>
      <c r="F586" s="306"/>
      <c r="G586" s="307"/>
      <c r="H586" s="308"/>
      <c r="J586" s="263"/>
      <c r="K586" s="263"/>
    </row>
    <row r="587" spans="1:11" ht="12.75" customHeight="1" x14ac:dyDescent="0.2">
      <c r="A587" s="263"/>
      <c r="B587" s="263"/>
      <c r="C587" s="304"/>
      <c r="D587" s="305"/>
      <c r="E587" s="263"/>
      <c r="F587" s="306"/>
      <c r="G587" s="307"/>
      <c r="H587" s="308"/>
      <c r="J587" s="263"/>
      <c r="K587" s="263"/>
    </row>
    <row r="588" spans="1:11" ht="12.75" customHeight="1" x14ac:dyDescent="0.2">
      <c r="A588" s="263"/>
      <c r="B588" s="263"/>
      <c r="C588" s="304"/>
      <c r="D588" s="305"/>
      <c r="E588" s="263"/>
      <c r="F588" s="306"/>
      <c r="G588" s="307"/>
      <c r="H588" s="308"/>
      <c r="J588" s="263"/>
      <c r="K588" s="263"/>
    </row>
    <row r="589" spans="1:11" ht="12.75" customHeight="1" x14ac:dyDescent="0.2">
      <c r="A589" s="263"/>
      <c r="B589" s="263"/>
      <c r="C589" s="304"/>
      <c r="D589" s="305"/>
      <c r="E589" s="263"/>
      <c r="F589" s="306"/>
      <c r="G589" s="307"/>
      <c r="H589" s="308"/>
      <c r="J589" s="263"/>
      <c r="K589" s="263"/>
    </row>
    <row r="590" spans="1:11" ht="12.75" customHeight="1" x14ac:dyDescent="0.2">
      <c r="A590" s="263"/>
      <c r="B590" s="263"/>
      <c r="C590" s="304"/>
      <c r="D590" s="305"/>
      <c r="E590" s="263"/>
      <c r="F590" s="306"/>
      <c r="G590" s="307"/>
      <c r="H590" s="308"/>
      <c r="J590" s="263"/>
      <c r="K590" s="263"/>
    </row>
    <row r="591" spans="1:11" ht="12.75" customHeight="1" x14ac:dyDescent="0.2">
      <c r="A591" s="263"/>
      <c r="B591" s="263"/>
      <c r="C591" s="304"/>
      <c r="D591" s="305"/>
      <c r="E591" s="263"/>
      <c r="F591" s="306"/>
      <c r="G591" s="307"/>
      <c r="H591" s="308"/>
      <c r="J591" s="263"/>
      <c r="K591" s="263"/>
    </row>
    <row r="592" spans="1:11" ht="12.75" customHeight="1" x14ac:dyDescent="0.2">
      <c r="A592" s="263"/>
      <c r="B592" s="263"/>
      <c r="C592" s="304"/>
      <c r="D592" s="305"/>
      <c r="E592" s="263"/>
      <c r="F592" s="306"/>
      <c r="G592" s="307"/>
      <c r="H592" s="308"/>
      <c r="J592" s="263"/>
      <c r="K592" s="263"/>
    </row>
    <row r="593" spans="1:11" ht="12.75" customHeight="1" x14ac:dyDescent="0.2">
      <c r="A593" s="263"/>
      <c r="B593" s="263"/>
      <c r="C593" s="304"/>
      <c r="D593" s="305"/>
      <c r="E593" s="263"/>
      <c r="F593" s="306"/>
      <c r="G593" s="307"/>
      <c r="H593" s="308"/>
      <c r="J593" s="263"/>
      <c r="K593" s="263"/>
    </row>
    <row r="594" spans="1:11" ht="12.75" customHeight="1" x14ac:dyDescent="0.2">
      <c r="A594" s="263"/>
      <c r="B594" s="263"/>
      <c r="C594" s="304"/>
      <c r="D594" s="305"/>
      <c r="E594" s="263"/>
      <c r="F594" s="306"/>
      <c r="G594" s="307"/>
      <c r="H594" s="308"/>
      <c r="J594" s="263"/>
      <c r="K594" s="263"/>
    </row>
    <row r="595" spans="1:11" ht="12.75" customHeight="1" x14ac:dyDescent="0.2">
      <c r="A595" s="263"/>
      <c r="B595" s="263"/>
      <c r="C595" s="304"/>
      <c r="D595" s="305"/>
      <c r="E595" s="263"/>
      <c r="F595" s="306"/>
      <c r="G595" s="307"/>
      <c r="H595" s="308"/>
      <c r="J595" s="263"/>
      <c r="K595" s="263"/>
    </row>
    <row r="596" spans="1:11" ht="12.75" customHeight="1" x14ac:dyDescent="0.2">
      <c r="A596" s="263"/>
      <c r="B596" s="263"/>
      <c r="C596" s="304"/>
      <c r="D596" s="305"/>
      <c r="E596" s="263"/>
      <c r="F596" s="306"/>
      <c r="G596" s="307"/>
      <c r="H596" s="308"/>
      <c r="J596" s="263"/>
      <c r="K596" s="263"/>
    </row>
    <row r="597" spans="1:11" ht="12.75" customHeight="1" x14ac:dyDescent="0.2">
      <c r="A597" s="263"/>
      <c r="B597" s="263"/>
      <c r="C597" s="304"/>
      <c r="D597" s="305"/>
      <c r="E597" s="263"/>
      <c r="F597" s="306"/>
      <c r="G597" s="307"/>
      <c r="H597" s="308"/>
      <c r="J597" s="263"/>
      <c r="K597" s="263"/>
    </row>
    <row r="598" spans="1:11" ht="12.75" customHeight="1" x14ac:dyDescent="0.2">
      <c r="A598" s="263"/>
      <c r="B598" s="263"/>
      <c r="C598" s="304"/>
      <c r="D598" s="305"/>
      <c r="E598" s="263"/>
      <c r="F598" s="306"/>
      <c r="G598" s="307"/>
      <c r="H598" s="308"/>
      <c r="J598" s="263"/>
      <c r="K598" s="263"/>
    </row>
    <row r="599" spans="1:11" ht="12.75" customHeight="1" x14ac:dyDescent="0.2">
      <c r="A599" s="263"/>
      <c r="B599" s="263"/>
      <c r="C599" s="304"/>
      <c r="D599" s="305"/>
      <c r="E599" s="263"/>
      <c r="F599" s="306"/>
      <c r="G599" s="307"/>
      <c r="H599" s="308"/>
      <c r="J599" s="263"/>
      <c r="K599" s="263"/>
    </row>
    <row r="600" spans="1:11" ht="12.75" customHeight="1" x14ac:dyDescent="0.2">
      <c r="A600" s="263"/>
      <c r="B600" s="263"/>
      <c r="C600" s="304"/>
      <c r="D600" s="305"/>
      <c r="E600" s="263"/>
      <c r="F600" s="306"/>
      <c r="G600" s="307"/>
      <c r="H600" s="308"/>
      <c r="J600" s="263"/>
      <c r="K600" s="263"/>
    </row>
    <row r="601" spans="1:11" ht="12.75" customHeight="1" x14ac:dyDescent="0.2">
      <c r="A601" s="263"/>
      <c r="B601" s="263"/>
      <c r="C601" s="304"/>
      <c r="D601" s="305"/>
      <c r="E601" s="263"/>
      <c r="F601" s="306"/>
      <c r="G601" s="307"/>
      <c r="H601" s="308"/>
      <c r="J601" s="263"/>
      <c r="K601" s="263"/>
    </row>
    <row r="602" spans="1:11" ht="12.75" customHeight="1" x14ac:dyDescent="0.2">
      <c r="A602" s="263"/>
      <c r="B602" s="263"/>
      <c r="C602" s="304"/>
      <c r="D602" s="305"/>
      <c r="E602" s="263"/>
      <c r="F602" s="306"/>
      <c r="G602" s="307"/>
      <c r="H602" s="308"/>
      <c r="J602" s="263"/>
      <c r="K602" s="263"/>
    </row>
    <row r="603" spans="1:11" ht="12.75" customHeight="1" x14ac:dyDescent="0.2">
      <c r="A603" s="263"/>
      <c r="B603" s="263"/>
      <c r="C603" s="304"/>
      <c r="D603" s="305"/>
      <c r="E603" s="263"/>
      <c r="F603" s="306"/>
      <c r="G603" s="307"/>
      <c r="H603" s="308"/>
      <c r="J603" s="263"/>
      <c r="K603" s="263"/>
    </row>
    <row r="604" spans="1:11" ht="12.75" customHeight="1" x14ac:dyDescent="0.2">
      <c r="A604" s="263"/>
      <c r="B604" s="263"/>
      <c r="C604" s="304"/>
      <c r="D604" s="305"/>
      <c r="E604" s="263"/>
      <c r="F604" s="306"/>
      <c r="G604" s="307"/>
      <c r="H604" s="308"/>
      <c r="J604" s="263"/>
      <c r="K604" s="263"/>
    </row>
    <row r="605" spans="1:11" ht="12.75" customHeight="1" x14ac:dyDescent="0.2">
      <c r="A605" s="263"/>
      <c r="B605" s="263"/>
      <c r="C605" s="304"/>
      <c r="D605" s="305"/>
      <c r="E605" s="263"/>
      <c r="F605" s="306"/>
      <c r="G605" s="307"/>
      <c r="H605" s="308"/>
      <c r="J605" s="263"/>
      <c r="K605" s="263"/>
    </row>
    <row r="606" spans="1:11" ht="12.75" customHeight="1" x14ac:dyDescent="0.2">
      <c r="A606" s="263"/>
      <c r="B606" s="263"/>
      <c r="C606" s="304"/>
      <c r="D606" s="305"/>
      <c r="E606" s="263"/>
      <c r="F606" s="306"/>
      <c r="G606" s="307"/>
      <c r="H606" s="308"/>
      <c r="J606" s="263"/>
      <c r="K606" s="263"/>
    </row>
    <row r="607" spans="1:11" ht="12.75" customHeight="1" x14ac:dyDescent="0.2">
      <c r="A607" s="263"/>
      <c r="B607" s="263"/>
      <c r="C607" s="304"/>
      <c r="D607" s="305"/>
      <c r="E607" s="263"/>
      <c r="F607" s="306"/>
      <c r="G607" s="307"/>
      <c r="H607" s="308"/>
      <c r="J607" s="263"/>
      <c r="K607" s="263"/>
    </row>
    <row r="608" spans="1:11" ht="12.75" customHeight="1" x14ac:dyDescent="0.2">
      <c r="A608" s="263"/>
      <c r="B608" s="263"/>
      <c r="C608" s="304"/>
      <c r="D608" s="305"/>
      <c r="E608" s="263"/>
      <c r="F608" s="306"/>
      <c r="G608" s="307"/>
      <c r="H608" s="308"/>
      <c r="J608" s="263"/>
      <c r="K608" s="263"/>
    </row>
    <row r="609" spans="1:11" ht="12.75" customHeight="1" x14ac:dyDescent="0.2">
      <c r="A609" s="263"/>
      <c r="B609" s="263"/>
      <c r="C609" s="304"/>
      <c r="D609" s="305"/>
      <c r="E609" s="263"/>
      <c r="F609" s="306"/>
      <c r="G609" s="307"/>
      <c r="H609" s="308"/>
      <c r="J609" s="263"/>
      <c r="K609" s="263"/>
    </row>
    <row r="610" spans="1:11" ht="12.75" customHeight="1" x14ac:dyDescent="0.2">
      <c r="A610" s="263"/>
      <c r="B610" s="263"/>
      <c r="C610" s="304"/>
      <c r="D610" s="305"/>
      <c r="E610" s="263"/>
      <c r="F610" s="306"/>
      <c r="G610" s="307"/>
      <c r="H610" s="308"/>
      <c r="J610" s="263"/>
      <c r="K610" s="263"/>
    </row>
    <row r="611" spans="1:11" ht="12.75" customHeight="1" x14ac:dyDescent="0.2">
      <c r="A611" s="263"/>
      <c r="B611" s="263"/>
      <c r="C611" s="304"/>
      <c r="D611" s="305"/>
      <c r="E611" s="263"/>
      <c r="F611" s="306"/>
      <c r="G611" s="307"/>
      <c r="H611" s="308"/>
      <c r="J611" s="263"/>
      <c r="K611" s="263"/>
    </row>
    <row r="612" spans="1:11" ht="12.75" customHeight="1" x14ac:dyDescent="0.2">
      <c r="A612" s="263"/>
      <c r="B612" s="263"/>
      <c r="C612" s="304"/>
      <c r="D612" s="305"/>
      <c r="E612" s="263"/>
      <c r="F612" s="306"/>
      <c r="G612" s="307"/>
      <c r="H612" s="308"/>
      <c r="J612" s="263"/>
      <c r="K612" s="263"/>
    </row>
    <row r="613" spans="1:11" ht="12.75" customHeight="1" x14ac:dyDescent="0.2">
      <c r="A613" s="263"/>
      <c r="B613" s="263"/>
      <c r="C613" s="304"/>
      <c r="D613" s="305"/>
      <c r="E613" s="263"/>
      <c r="F613" s="306"/>
      <c r="G613" s="307"/>
      <c r="H613" s="308"/>
      <c r="J613" s="263"/>
      <c r="K613" s="263"/>
    </row>
    <row r="614" spans="1:11" ht="12.75" customHeight="1" x14ac:dyDescent="0.2">
      <c r="A614" s="263"/>
      <c r="B614" s="263"/>
      <c r="C614" s="304"/>
      <c r="D614" s="305"/>
      <c r="E614" s="263"/>
      <c r="F614" s="306"/>
      <c r="G614" s="307"/>
      <c r="H614" s="308"/>
      <c r="J614" s="263"/>
      <c r="K614" s="263"/>
    </row>
    <row r="615" spans="1:11" ht="12.75" customHeight="1" x14ac:dyDescent="0.2">
      <c r="A615" s="263"/>
      <c r="B615" s="263"/>
      <c r="C615" s="304"/>
      <c r="D615" s="305"/>
      <c r="E615" s="263"/>
      <c r="F615" s="306"/>
      <c r="G615" s="307"/>
      <c r="H615" s="308"/>
      <c r="J615" s="263"/>
      <c r="K615" s="263"/>
    </row>
    <row r="616" spans="1:11" ht="12.75" customHeight="1" x14ac:dyDescent="0.2">
      <c r="A616" s="263"/>
      <c r="B616" s="263"/>
      <c r="C616" s="304"/>
      <c r="D616" s="305"/>
      <c r="E616" s="263"/>
      <c r="F616" s="306"/>
      <c r="G616" s="307"/>
      <c r="H616" s="308"/>
      <c r="J616" s="263"/>
      <c r="K616" s="263"/>
    </row>
    <row r="617" spans="1:11" ht="12.75" customHeight="1" x14ac:dyDescent="0.2">
      <c r="A617" s="263"/>
      <c r="B617" s="263"/>
      <c r="C617" s="304"/>
      <c r="D617" s="305"/>
      <c r="E617" s="263"/>
      <c r="F617" s="306"/>
      <c r="G617" s="307"/>
      <c r="H617" s="308"/>
      <c r="J617" s="263"/>
      <c r="K617" s="263"/>
    </row>
    <row r="618" spans="1:11" ht="12.75" customHeight="1" x14ac:dyDescent="0.2">
      <c r="A618" s="263"/>
      <c r="B618" s="263"/>
      <c r="C618" s="304"/>
      <c r="D618" s="305"/>
      <c r="E618" s="263"/>
      <c r="F618" s="306"/>
      <c r="G618" s="307"/>
      <c r="H618" s="308"/>
      <c r="J618" s="263"/>
      <c r="K618" s="263"/>
    </row>
    <row r="619" spans="1:11" ht="12.75" customHeight="1" x14ac:dyDescent="0.2">
      <c r="A619" s="263"/>
      <c r="B619" s="263"/>
      <c r="C619" s="304"/>
      <c r="D619" s="305"/>
      <c r="E619" s="263"/>
      <c r="F619" s="306"/>
      <c r="G619" s="307"/>
      <c r="H619" s="308"/>
      <c r="J619" s="263"/>
      <c r="K619" s="263"/>
    </row>
    <row r="620" spans="1:11" ht="12.75" customHeight="1" x14ac:dyDescent="0.2">
      <c r="A620" s="263"/>
      <c r="B620" s="263"/>
      <c r="C620" s="304"/>
      <c r="D620" s="305"/>
      <c r="E620" s="263"/>
      <c r="F620" s="306"/>
      <c r="G620" s="307"/>
      <c r="H620" s="308"/>
      <c r="J620" s="263"/>
      <c r="K620" s="263"/>
    </row>
    <row r="621" spans="1:11" ht="12.75" customHeight="1" x14ac:dyDescent="0.2">
      <c r="A621" s="263"/>
      <c r="B621" s="263"/>
      <c r="C621" s="304"/>
      <c r="D621" s="305"/>
      <c r="E621" s="263"/>
      <c r="F621" s="306"/>
      <c r="G621" s="307"/>
      <c r="H621" s="308"/>
      <c r="J621" s="263"/>
      <c r="K621" s="263"/>
    </row>
    <row r="622" spans="1:11" ht="12.75" customHeight="1" x14ac:dyDescent="0.2">
      <c r="A622" s="263"/>
      <c r="B622" s="263"/>
      <c r="C622" s="304"/>
      <c r="D622" s="305"/>
      <c r="E622" s="263"/>
      <c r="F622" s="306"/>
      <c r="G622" s="307"/>
      <c r="H622" s="308"/>
      <c r="J622" s="263"/>
      <c r="K622" s="263"/>
    </row>
    <row r="623" spans="1:11" ht="12.75" customHeight="1" x14ac:dyDescent="0.2">
      <c r="A623" s="263"/>
      <c r="B623" s="263"/>
      <c r="C623" s="304"/>
      <c r="D623" s="305"/>
      <c r="E623" s="263"/>
      <c r="F623" s="306"/>
      <c r="G623" s="307"/>
      <c r="H623" s="308"/>
      <c r="J623" s="263"/>
      <c r="K623" s="263"/>
    </row>
    <row r="624" spans="1:11" ht="12.75" customHeight="1" x14ac:dyDescent="0.2">
      <c r="A624" s="263"/>
      <c r="B624" s="263"/>
      <c r="C624" s="304"/>
      <c r="D624" s="305"/>
      <c r="E624" s="263"/>
      <c r="F624" s="306"/>
      <c r="G624" s="307"/>
      <c r="H624" s="308"/>
      <c r="J624" s="263"/>
      <c r="K624" s="263"/>
    </row>
    <row r="625" spans="1:11" ht="12.75" customHeight="1" x14ac:dyDescent="0.2">
      <c r="A625" s="263"/>
      <c r="B625" s="263"/>
      <c r="C625" s="304"/>
      <c r="D625" s="305"/>
      <c r="E625" s="263"/>
      <c r="F625" s="306"/>
      <c r="G625" s="307"/>
      <c r="H625" s="308"/>
      <c r="J625" s="263"/>
      <c r="K625" s="263"/>
    </row>
    <row r="626" spans="1:11" ht="12.75" customHeight="1" x14ac:dyDescent="0.2">
      <c r="A626" s="263"/>
      <c r="B626" s="263"/>
      <c r="C626" s="304"/>
      <c r="D626" s="305"/>
      <c r="E626" s="263"/>
      <c r="F626" s="306"/>
      <c r="G626" s="307"/>
      <c r="H626" s="308"/>
      <c r="J626" s="263"/>
      <c r="K626" s="263"/>
    </row>
    <row r="627" spans="1:11" ht="12.75" customHeight="1" x14ac:dyDescent="0.2">
      <c r="A627" s="263"/>
      <c r="B627" s="263"/>
      <c r="C627" s="304"/>
      <c r="D627" s="305"/>
      <c r="E627" s="263"/>
      <c r="F627" s="306"/>
      <c r="G627" s="307"/>
      <c r="H627" s="308"/>
      <c r="J627" s="263"/>
      <c r="K627" s="263"/>
    </row>
    <row r="628" spans="1:11" ht="12.75" customHeight="1" x14ac:dyDescent="0.2">
      <c r="A628" s="263"/>
      <c r="B628" s="263"/>
      <c r="C628" s="304"/>
      <c r="D628" s="305"/>
      <c r="E628" s="263"/>
      <c r="F628" s="306"/>
      <c r="G628" s="307"/>
      <c r="H628" s="308"/>
      <c r="J628" s="263"/>
      <c r="K628" s="263"/>
    </row>
    <row r="629" spans="1:11" ht="12.75" customHeight="1" x14ac:dyDescent="0.2">
      <c r="A629" s="263"/>
      <c r="B629" s="263"/>
      <c r="C629" s="304"/>
      <c r="D629" s="305"/>
      <c r="E629" s="263"/>
      <c r="F629" s="306"/>
      <c r="G629" s="307"/>
      <c r="H629" s="308"/>
      <c r="J629" s="263"/>
      <c r="K629" s="263"/>
    </row>
    <row r="630" spans="1:11" ht="12.75" customHeight="1" x14ac:dyDescent="0.2">
      <c r="A630" s="263"/>
      <c r="B630" s="263"/>
      <c r="C630" s="304"/>
      <c r="D630" s="305"/>
      <c r="E630" s="263"/>
      <c r="F630" s="306"/>
      <c r="G630" s="307"/>
      <c r="H630" s="308"/>
      <c r="J630" s="263"/>
      <c r="K630" s="263"/>
    </row>
    <row r="631" spans="1:11" ht="12.75" customHeight="1" x14ac:dyDescent="0.2">
      <c r="A631" s="263"/>
      <c r="B631" s="263"/>
      <c r="C631" s="304"/>
      <c r="D631" s="305"/>
      <c r="E631" s="263"/>
      <c r="F631" s="306"/>
      <c r="G631" s="307"/>
      <c r="H631" s="308"/>
      <c r="J631" s="263"/>
      <c r="K631" s="263"/>
    </row>
    <row r="632" spans="1:11" ht="12.75" customHeight="1" x14ac:dyDescent="0.2">
      <c r="A632" s="263"/>
      <c r="B632" s="263"/>
      <c r="C632" s="304"/>
      <c r="D632" s="305"/>
      <c r="E632" s="263"/>
      <c r="F632" s="306"/>
      <c r="G632" s="307"/>
      <c r="H632" s="308"/>
      <c r="J632" s="263"/>
      <c r="K632" s="263"/>
    </row>
    <row r="633" spans="1:11" ht="12.75" customHeight="1" x14ac:dyDescent="0.2">
      <c r="A633" s="263"/>
      <c r="B633" s="263"/>
      <c r="C633" s="304"/>
      <c r="D633" s="305"/>
      <c r="E633" s="263"/>
      <c r="F633" s="306"/>
      <c r="G633" s="307"/>
      <c r="H633" s="308"/>
      <c r="J633" s="263"/>
      <c r="K633" s="263"/>
    </row>
    <row r="634" spans="1:11" ht="12.75" customHeight="1" x14ac:dyDescent="0.2">
      <c r="A634" s="263"/>
      <c r="B634" s="263"/>
      <c r="C634" s="304"/>
      <c r="D634" s="305"/>
      <c r="E634" s="263"/>
      <c r="F634" s="306"/>
      <c r="G634" s="307"/>
      <c r="H634" s="308"/>
      <c r="J634" s="263"/>
      <c r="K634" s="263"/>
    </row>
    <row r="635" spans="1:11" ht="12.75" customHeight="1" x14ac:dyDescent="0.2">
      <c r="A635" s="263"/>
      <c r="B635" s="263"/>
      <c r="C635" s="304"/>
      <c r="D635" s="305"/>
      <c r="E635" s="263"/>
      <c r="F635" s="306"/>
      <c r="G635" s="307"/>
      <c r="H635" s="308"/>
      <c r="J635" s="263"/>
      <c r="K635" s="263"/>
    </row>
    <row r="636" spans="1:11" ht="12.75" customHeight="1" x14ac:dyDescent="0.2">
      <c r="A636" s="263"/>
      <c r="B636" s="263"/>
      <c r="C636" s="304"/>
      <c r="D636" s="305"/>
      <c r="E636" s="263"/>
      <c r="F636" s="306"/>
      <c r="G636" s="307"/>
      <c r="H636" s="308"/>
      <c r="J636" s="263"/>
      <c r="K636" s="263"/>
    </row>
    <row r="637" spans="1:11" ht="12.75" customHeight="1" x14ac:dyDescent="0.2">
      <c r="A637" s="263"/>
      <c r="B637" s="263"/>
      <c r="C637" s="304"/>
      <c r="D637" s="305"/>
      <c r="E637" s="263"/>
      <c r="F637" s="306"/>
      <c r="G637" s="307"/>
      <c r="H637" s="308"/>
      <c r="J637" s="263"/>
      <c r="K637" s="263"/>
    </row>
    <row r="638" spans="1:11" ht="12.75" customHeight="1" x14ac:dyDescent="0.2">
      <c r="A638" s="263"/>
      <c r="B638" s="263"/>
      <c r="C638" s="304"/>
      <c r="D638" s="305"/>
      <c r="E638" s="263"/>
      <c r="F638" s="306"/>
      <c r="G638" s="307"/>
      <c r="H638" s="308"/>
      <c r="J638" s="263"/>
      <c r="K638" s="263"/>
    </row>
    <row r="639" spans="1:11" ht="12.75" customHeight="1" x14ac:dyDescent="0.2">
      <c r="A639" s="263"/>
      <c r="B639" s="263"/>
      <c r="C639" s="304"/>
      <c r="D639" s="305"/>
      <c r="E639" s="263"/>
      <c r="F639" s="306"/>
      <c r="G639" s="307"/>
      <c r="H639" s="308"/>
      <c r="J639" s="263"/>
      <c r="K639" s="263"/>
    </row>
    <row r="640" spans="1:11" ht="12.75" customHeight="1" x14ac:dyDescent="0.2">
      <c r="A640" s="263"/>
      <c r="B640" s="263"/>
      <c r="C640" s="304"/>
      <c r="D640" s="305"/>
      <c r="E640" s="263"/>
      <c r="F640" s="306"/>
      <c r="G640" s="307"/>
      <c r="H640" s="308"/>
      <c r="J640" s="263"/>
      <c r="K640" s="263"/>
    </row>
    <row r="641" spans="1:11" ht="12.75" customHeight="1" x14ac:dyDescent="0.2">
      <c r="A641" s="263"/>
      <c r="B641" s="263"/>
      <c r="C641" s="304"/>
      <c r="D641" s="305"/>
      <c r="E641" s="263"/>
      <c r="F641" s="306"/>
      <c r="G641" s="307"/>
      <c r="H641" s="308"/>
      <c r="J641" s="263"/>
      <c r="K641" s="263"/>
    </row>
    <row r="642" spans="1:11" ht="12.75" customHeight="1" x14ac:dyDescent="0.2">
      <c r="A642" s="263"/>
      <c r="B642" s="263"/>
      <c r="C642" s="304"/>
      <c r="D642" s="305"/>
      <c r="E642" s="263"/>
      <c r="F642" s="306"/>
      <c r="G642" s="307"/>
      <c r="H642" s="308"/>
      <c r="J642" s="263"/>
      <c r="K642" s="263"/>
    </row>
    <row r="643" spans="1:11" ht="12.75" customHeight="1" x14ac:dyDescent="0.2">
      <c r="A643" s="263"/>
      <c r="B643" s="263"/>
      <c r="C643" s="304"/>
      <c r="D643" s="305"/>
      <c r="E643" s="263"/>
      <c r="F643" s="306"/>
      <c r="G643" s="307"/>
      <c r="H643" s="308"/>
      <c r="J643" s="263"/>
      <c r="K643" s="263"/>
    </row>
    <row r="644" spans="1:11" ht="12.75" customHeight="1" x14ac:dyDescent="0.2">
      <c r="A644" s="263"/>
      <c r="B644" s="263"/>
      <c r="C644" s="304"/>
      <c r="D644" s="305"/>
      <c r="E644" s="263"/>
      <c r="F644" s="306"/>
      <c r="G644" s="307"/>
      <c r="H644" s="308"/>
      <c r="J644" s="263"/>
      <c r="K644" s="263"/>
    </row>
    <row r="645" spans="1:11" ht="12.75" customHeight="1" x14ac:dyDescent="0.2">
      <c r="A645" s="263"/>
      <c r="B645" s="263"/>
      <c r="C645" s="304"/>
      <c r="D645" s="305"/>
      <c r="E645" s="263"/>
      <c r="F645" s="306"/>
      <c r="G645" s="307"/>
      <c r="H645" s="308"/>
      <c r="J645" s="263"/>
      <c r="K645" s="263"/>
    </row>
    <row r="646" spans="1:11" ht="12.75" customHeight="1" x14ac:dyDescent="0.2">
      <c r="A646" s="263"/>
      <c r="B646" s="263"/>
      <c r="C646" s="304"/>
      <c r="D646" s="305"/>
      <c r="E646" s="263"/>
      <c r="F646" s="306"/>
      <c r="G646" s="307"/>
      <c r="H646" s="308"/>
      <c r="J646" s="263"/>
      <c r="K646" s="263"/>
    </row>
    <row r="647" spans="1:11" ht="12.75" customHeight="1" x14ac:dyDescent="0.2">
      <c r="A647" s="263"/>
      <c r="B647" s="263"/>
      <c r="C647" s="304"/>
      <c r="D647" s="305"/>
      <c r="E647" s="263"/>
      <c r="F647" s="306"/>
      <c r="G647" s="307"/>
      <c r="H647" s="308"/>
      <c r="J647" s="263"/>
      <c r="K647" s="263"/>
    </row>
    <row r="648" spans="1:11" ht="12.75" customHeight="1" x14ac:dyDescent="0.2">
      <c r="A648" s="263"/>
      <c r="B648" s="263"/>
      <c r="C648" s="304"/>
      <c r="D648" s="305"/>
      <c r="E648" s="263"/>
      <c r="F648" s="306"/>
      <c r="G648" s="307"/>
      <c r="H648" s="308"/>
      <c r="J648" s="263"/>
      <c r="K648" s="263"/>
    </row>
    <row r="649" spans="1:11" ht="12.75" customHeight="1" x14ac:dyDescent="0.2">
      <c r="A649" s="263"/>
      <c r="B649" s="263"/>
      <c r="C649" s="304"/>
      <c r="D649" s="305"/>
      <c r="E649" s="263"/>
      <c r="F649" s="306"/>
      <c r="G649" s="307"/>
      <c r="H649" s="308"/>
      <c r="J649" s="263"/>
      <c r="K649" s="263"/>
    </row>
    <row r="650" spans="1:11" ht="12.75" customHeight="1" x14ac:dyDescent="0.2">
      <c r="A650" s="263"/>
      <c r="B650" s="263"/>
      <c r="C650" s="304"/>
      <c r="D650" s="305"/>
      <c r="E650" s="263"/>
      <c r="F650" s="306"/>
      <c r="G650" s="307"/>
      <c r="H650" s="308"/>
      <c r="J650" s="263"/>
      <c r="K650" s="263"/>
    </row>
    <row r="651" spans="1:11" ht="12.75" customHeight="1" x14ac:dyDescent="0.2">
      <c r="A651" s="263"/>
      <c r="B651" s="263"/>
      <c r="C651" s="304"/>
      <c r="D651" s="305"/>
      <c r="E651" s="263"/>
      <c r="F651" s="306"/>
      <c r="G651" s="307"/>
      <c r="H651" s="308"/>
      <c r="J651" s="263"/>
      <c r="K651" s="263"/>
    </row>
    <row r="652" spans="1:11" ht="12.75" customHeight="1" x14ac:dyDescent="0.2">
      <c r="A652" s="263"/>
      <c r="B652" s="263"/>
      <c r="C652" s="304"/>
      <c r="D652" s="305"/>
      <c r="E652" s="263"/>
      <c r="F652" s="306"/>
      <c r="G652" s="307"/>
      <c r="H652" s="308"/>
      <c r="J652" s="263"/>
      <c r="K652" s="263"/>
    </row>
    <row r="653" spans="1:11" ht="12.75" customHeight="1" x14ac:dyDescent="0.2">
      <c r="A653" s="263"/>
      <c r="B653" s="263"/>
      <c r="C653" s="304"/>
      <c r="D653" s="305"/>
      <c r="E653" s="263"/>
      <c r="F653" s="306"/>
      <c r="G653" s="307"/>
      <c r="H653" s="308"/>
      <c r="J653" s="263"/>
      <c r="K653" s="263"/>
    </row>
    <row r="654" spans="1:11" ht="12.75" customHeight="1" x14ac:dyDescent="0.2">
      <c r="A654" s="263"/>
      <c r="B654" s="263"/>
      <c r="C654" s="304"/>
      <c r="D654" s="305"/>
      <c r="E654" s="263"/>
      <c r="F654" s="306"/>
      <c r="G654" s="307"/>
      <c r="H654" s="308"/>
      <c r="J654" s="263"/>
      <c r="K654" s="263"/>
    </row>
    <row r="655" spans="1:11" ht="12.75" customHeight="1" x14ac:dyDescent="0.2">
      <c r="A655" s="263"/>
      <c r="B655" s="263"/>
      <c r="C655" s="304"/>
      <c r="D655" s="305"/>
      <c r="E655" s="263"/>
      <c r="F655" s="306"/>
      <c r="G655" s="307"/>
      <c r="H655" s="308"/>
      <c r="J655" s="263"/>
      <c r="K655" s="263"/>
    </row>
    <row r="656" spans="1:11" ht="12.75" customHeight="1" x14ac:dyDescent="0.2">
      <c r="A656" s="263"/>
      <c r="B656" s="263"/>
      <c r="C656" s="304"/>
      <c r="D656" s="305"/>
      <c r="E656" s="263"/>
      <c r="F656" s="306"/>
      <c r="G656" s="307"/>
      <c r="H656" s="308"/>
      <c r="J656" s="263"/>
      <c r="K656" s="263"/>
    </row>
    <row r="657" spans="1:11" ht="12.75" customHeight="1" x14ac:dyDescent="0.2">
      <c r="A657" s="263"/>
      <c r="B657" s="263"/>
      <c r="C657" s="304"/>
      <c r="D657" s="305"/>
      <c r="E657" s="263"/>
      <c r="F657" s="306"/>
      <c r="G657" s="307"/>
      <c r="H657" s="308"/>
      <c r="J657" s="263"/>
      <c r="K657" s="263"/>
    </row>
    <row r="658" spans="1:11" ht="12.75" customHeight="1" x14ac:dyDescent="0.2">
      <c r="A658" s="263"/>
      <c r="B658" s="263"/>
      <c r="C658" s="304"/>
      <c r="D658" s="305"/>
      <c r="E658" s="263"/>
      <c r="F658" s="306"/>
      <c r="G658" s="307"/>
      <c r="H658" s="308"/>
      <c r="J658" s="263"/>
      <c r="K658" s="263"/>
    </row>
    <row r="659" spans="1:11" ht="12.75" customHeight="1" x14ac:dyDescent="0.2">
      <c r="A659" s="263"/>
      <c r="B659" s="263"/>
      <c r="C659" s="304"/>
      <c r="D659" s="305"/>
      <c r="E659" s="263"/>
      <c r="F659" s="306"/>
      <c r="G659" s="307"/>
      <c r="H659" s="308"/>
      <c r="J659" s="263"/>
      <c r="K659" s="263"/>
    </row>
    <row r="660" spans="1:11" ht="12.75" customHeight="1" x14ac:dyDescent="0.2">
      <c r="A660" s="263"/>
      <c r="B660" s="263"/>
      <c r="C660" s="304"/>
      <c r="D660" s="305"/>
      <c r="E660" s="263"/>
      <c r="F660" s="306"/>
      <c r="G660" s="307"/>
      <c r="H660" s="308"/>
      <c r="J660" s="263"/>
      <c r="K660" s="263"/>
    </row>
    <row r="661" spans="1:11" ht="12.75" customHeight="1" x14ac:dyDescent="0.2">
      <c r="A661" s="263"/>
      <c r="B661" s="263"/>
      <c r="C661" s="304"/>
      <c r="D661" s="305"/>
      <c r="E661" s="263"/>
      <c r="F661" s="306"/>
      <c r="G661" s="307"/>
      <c r="H661" s="308"/>
      <c r="J661" s="263"/>
      <c r="K661" s="263"/>
    </row>
    <row r="662" spans="1:11" ht="12.75" customHeight="1" x14ac:dyDescent="0.2">
      <c r="A662" s="263"/>
      <c r="B662" s="263"/>
      <c r="C662" s="304"/>
      <c r="D662" s="305"/>
      <c r="E662" s="263"/>
      <c r="F662" s="306"/>
      <c r="G662" s="307"/>
      <c r="H662" s="308"/>
      <c r="J662" s="263"/>
      <c r="K662" s="263"/>
    </row>
    <row r="663" spans="1:11" ht="12.75" customHeight="1" x14ac:dyDescent="0.2">
      <c r="A663" s="263"/>
      <c r="B663" s="263"/>
      <c r="C663" s="304"/>
      <c r="D663" s="305"/>
      <c r="E663" s="263"/>
      <c r="F663" s="306"/>
      <c r="G663" s="307"/>
      <c r="H663" s="308"/>
      <c r="J663" s="263"/>
      <c r="K663" s="263"/>
    </row>
    <row r="664" spans="1:11" ht="12.75" customHeight="1" x14ac:dyDescent="0.2">
      <c r="A664" s="263"/>
      <c r="B664" s="263"/>
      <c r="C664" s="304"/>
      <c r="D664" s="305"/>
      <c r="E664" s="263"/>
      <c r="F664" s="306"/>
      <c r="G664" s="307"/>
      <c r="H664" s="308"/>
      <c r="J664" s="263"/>
      <c r="K664" s="263"/>
    </row>
    <row r="665" spans="1:11" ht="12.75" customHeight="1" x14ac:dyDescent="0.2">
      <c r="A665" s="263"/>
      <c r="B665" s="263"/>
      <c r="C665" s="304"/>
      <c r="D665" s="305"/>
      <c r="E665" s="263"/>
      <c r="F665" s="306"/>
      <c r="G665" s="307"/>
      <c r="H665" s="308"/>
      <c r="J665" s="263"/>
      <c r="K665" s="263"/>
    </row>
    <row r="666" spans="1:11" ht="12.75" customHeight="1" x14ac:dyDescent="0.2">
      <c r="A666" s="263"/>
      <c r="B666" s="263"/>
      <c r="C666" s="304"/>
      <c r="D666" s="305"/>
      <c r="E666" s="263"/>
      <c r="F666" s="306"/>
      <c r="G666" s="307"/>
      <c r="H666" s="308"/>
      <c r="J666" s="263"/>
      <c r="K666" s="263"/>
    </row>
    <row r="667" spans="1:11" ht="12.75" customHeight="1" x14ac:dyDescent="0.2">
      <c r="A667" s="263"/>
      <c r="B667" s="263"/>
      <c r="C667" s="304"/>
      <c r="D667" s="305"/>
      <c r="E667" s="263"/>
      <c r="F667" s="306"/>
      <c r="G667" s="307"/>
      <c r="H667" s="308"/>
      <c r="J667" s="263"/>
      <c r="K667" s="263"/>
    </row>
    <row r="668" spans="1:11" ht="12.75" customHeight="1" x14ac:dyDescent="0.2">
      <c r="A668" s="263"/>
      <c r="B668" s="263"/>
      <c r="C668" s="304"/>
      <c r="D668" s="305"/>
      <c r="E668" s="263"/>
      <c r="F668" s="306"/>
      <c r="G668" s="307"/>
      <c r="H668" s="308"/>
      <c r="J668" s="263"/>
      <c r="K668" s="263"/>
    </row>
    <row r="669" spans="1:11" ht="12.75" customHeight="1" x14ac:dyDescent="0.2">
      <c r="A669" s="263"/>
      <c r="B669" s="263"/>
      <c r="C669" s="304"/>
      <c r="D669" s="305"/>
      <c r="E669" s="263"/>
      <c r="F669" s="306"/>
      <c r="G669" s="307"/>
      <c r="H669" s="308"/>
      <c r="J669" s="263"/>
      <c r="K669" s="263"/>
    </row>
    <row r="670" spans="1:11" ht="12.75" customHeight="1" x14ac:dyDescent="0.2">
      <c r="A670" s="263"/>
      <c r="B670" s="263"/>
      <c r="C670" s="304"/>
      <c r="D670" s="305"/>
      <c r="E670" s="263"/>
      <c r="F670" s="306"/>
      <c r="G670" s="307"/>
      <c r="H670" s="308"/>
      <c r="J670" s="263"/>
      <c r="K670" s="263"/>
    </row>
    <row r="671" spans="1:11" ht="12.75" customHeight="1" x14ac:dyDescent="0.2">
      <c r="A671" s="263"/>
      <c r="B671" s="263"/>
      <c r="C671" s="304"/>
      <c r="D671" s="305"/>
      <c r="E671" s="263"/>
      <c r="F671" s="306"/>
      <c r="G671" s="307"/>
      <c r="H671" s="308"/>
      <c r="J671" s="263"/>
      <c r="K671" s="263"/>
    </row>
    <row r="672" spans="1:11" ht="12.75" customHeight="1" x14ac:dyDescent="0.2">
      <c r="A672" s="263"/>
      <c r="B672" s="263"/>
      <c r="C672" s="304"/>
      <c r="D672" s="305"/>
      <c r="E672" s="263"/>
      <c r="F672" s="306"/>
      <c r="G672" s="307"/>
      <c r="H672" s="308"/>
      <c r="J672" s="263"/>
      <c r="K672" s="263"/>
    </row>
    <row r="673" spans="1:11" ht="12.75" customHeight="1" x14ac:dyDescent="0.2">
      <c r="A673" s="263"/>
      <c r="B673" s="263"/>
      <c r="C673" s="304"/>
      <c r="D673" s="305"/>
      <c r="E673" s="263"/>
      <c r="F673" s="306"/>
      <c r="G673" s="307"/>
      <c r="H673" s="308"/>
      <c r="J673" s="263"/>
      <c r="K673" s="263"/>
    </row>
    <row r="674" spans="1:11" ht="12.75" customHeight="1" x14ac:dyDescent="0.2">
      <c r="A674" s="263"/>
      <c r="B674" s="263"/>
      <c r="C674" s="304"/>
      <c r="D674" s="305"/>
      <c r="E674" s="263"/>
      <c r="F674" s="306"/>
      <c r="G674" s="307"/>
      <c r="H674" s="308"/>
      <c r="J674" s="263"/>
      <c r="K674" s="263"/>
    </row>
    <row r="675" spans="1:11" ht="12.75" customHeight="1" x14ac:dyDescent="0.2">
      <c r="A675" s="263"/>
      <c r="B675" s="263"/>
      <c r="C675" s="304"/>
      <c r="D675" s="305"/>
      <c r="E675" s="263"/>
      <c r="F675" s="306"/>
      <c r="G675" s="307"/>
      <c r="H675" s="308"/>
      <c r="J675" s="263"/>
      <c r="K675" s="263"/>
    </row>
    <row r="676" spans="1:11" ht="12.75" customHeight="1" x14ac:dyDescent="0.2">
      <c r="A676" s="263"/>
      <c r="B676" s="263"/>
      <c r="C676" s="304"/>
      <c r="D676" s="305"/>
      <c r="E676" s="263"/>
      <c r="F676" s="306"/>
      <c r="G676" s="307"/>
      <c r="H676" s="308"/>
      <c r="J676" s="263"/>
      <c r="K676" s="263"/>
    </row>
    <row r="677" spans="1:11" ht="12.75" customHeight="1" x14ac:dyDescent="0.2">
      <c r="A677" s="263"/>
      <c r="B677" s="263"/>
      <c r="C677" s="304"/>
      <c r="D677" s="305"/>
      <c r="E677" s="263"/>
      <c r="F677" s="306"/>
      <c r="G677" s="307"/>
      <c r="H677" s="308"/>
      <c r="J677" s="263"/>
      <c r="K677" s="263"/>
    </row>
    <row r="678" spans="1:11" ht="12.75" customHeight="1" x14ac:dyDescent="0.2">
      <c r="A678" s="263"/>
      <c r="B678" s="263"/>
      <c r="C678" s="304"/>
      <c r="D678" s="305"/>
      <c r="E678" s="263"/>
      <c r="F678" s="306"/>
      <c r="G678" s="307"/>
      <c r="H678" s="308"/>
      <c r="J678" s="263"/>
      <c r="K678" s="263"/>
    </row>
    <row r="679" spans="1:11" ht="12.75" customHeight="1" x14ac:dyDescent="0.2">
      <c r="A679" s="263"/>
      <c r="B679" s="263"/>
      <c r="C679" s="304"/>
      <c r="D679" s="305"/>
      <c r="E679" s="263"/>
      <c r="F679" s="306"/>
      <c r="G679" s="307"/>
      <c r="H679" s="308"/>
      <c r="J679" s="263"/>
      <c r="K679" s="263"/>
    </row>
    <row r="680" spans="1:11" ht="12.75" customHeight="1" x14ac:dyDescent="0.2">
      <c r="A680" s="263"/>
      <c r="B680" s="263"/>
      <c r="C680" s="304"/>
      <c r="D680" s="305"/>
      <c r="E680" s="263"/>
      <c r="F680" s="306"/>
      <c r="G680" s="307"/>
      <c r="H680" s="308"/>
      <c r="J680" s="263"/>
      <c r="K680" s="263"/>
    </row>
    <row r="681" spans="1:11" ht="12.75" customHeight="1" x14ac:dyDescent="0.2">
      <c r="A681" s="263"/>
      <c r="B681" s="263"/>
      <c r="C681" s="304"/>
      <c r="D681" s="305"/>
      <c r="E681" s="263"/>
      <c r="F681" s="306"/>
      <c r="G681" s="307"/>
      <c r="H681" s="308"/>
      <c r="J681" s="263"/>
      <c r="K681" s="263"/>
    </row>
    <row r="682" spans="1:11" ht="12.75" customHeight="1" x14ac:dyDescent="0.2">
      <c r="A682" s="263"/>
      <c r="B682" s="263"/>
      <c r="C682" s="304"/>
      <c r="D682" s="305"/>
      <c r="E682" s="263"/>
      <c r="F682" s="306"/>
      <c r="G682" s="307"/>
      <c r="H682" s="308"/>
      <c r="J682" s="263"/>
      <c r="K682" s="263"/>
    </row>
    <row r="683" spans="1:11" ht="12.75" customHeight="1" x14ac:dyDescent="0.2">
      <c r="A683" s="263"/>
      <c r="B683" s="263"/>
      <c r="C683" s="304"/>
      <c r="D683" s="305"/>
      <c r="E683" s="263"/>
      <c r="F683" s="306"/>
      <c r="G683" s="307"/>
      <c r="H683" s="308"/>
      <c r="J683" s="263"/>
      <c r="K683" s="263"/>
    </row>
    <row r="684" spans="1:11" ht="12.75" customHeight="1" x14ac:dyDescent="0.2">
      <c r="A684" s="263"/>
      <c r="B684" s="263"/>
      <c r="C684" s="304"/>
      <c r="D684" s="305"/>
      <c r="E684" s="263"/>
      <c r="F684" s="306"/>
      <c r="G684" s="307"/>
      <c r="H684" s="308"/>
      <c r="J684" s="263"/>
      <c r="K684" s="263"/>
    </row>
    <row r="685" spans="1:11" ht="12.75" customHeight="1" x14ac:dyDescent="0.2">
      <c r="A685" s="263"/>
      <c r="B685" s="263"/>
      <c r="C685" s="304"/>
      <c r="D685" s="305"/>
      <c r="E685" s="263"/>
      <c r="F685" s="306"/>
      <c r="G685" s="307"/>
      <c r="H685" s="308"/>
      <c r="J685" s="263"/>
      <c r="K685" s="263"/>
    </row>
    <row r="686" spans="1:11" ht="12.75" customHeight="1" x14ac:dyDescent="0.2">
      <c r="A686" s="263"/>
      <c r="B686" s="263"/>
      <c r="C686" s="304"/>
      <c r="D686" s="305"/>
      <c r="E686" s="263"/>
      <c r="F686" s="306"/>
      <c r="G686" s="307"/>
      <c r="H686" s="308"/>
      <c r="J686" s="263"/>
      <c r="K686" s="263"/>
    </row>
    <row r="687" spans="1:11" ht="12.75" customHeight="1" x14ac:dyDescent="0.2">
      <c r="A687" s="263"/>
      <c r="B687" s="263"/>
      <c r="C687" s="304"/>
      <c r="D687" s="305"/>
      <c r="E687" s="263"/>
      <c r="F687" s="306"/>
      <c r="G687" s="307"/>
      <c r="H687" s="308"/>
      <c r="J687" s="263"/>
      <c r="K687" s="263"/>
    </row>
    <row r="688" spans="1:11" ht="12.75" customHeight="1" x14ac:dyDescent="0.2">
      <c r="A688" s="263"/>
      <c r="B688" s="263"/>
      <c r="C688" s="304"/>
      <c r="D688" s="305"/>
      <c r="E688" s="263"/>
      <c r="F688" s="306"/>
      <c r="G688" s="307"/>
      <c r="H688" s="308"/>
      <c r="J688" s="263"/>
      <c r="K688" s="263"/>
    </row>
    <row r="689" spans="1:11" ht="12.75" customHeight="1" x14ac:dyDescent="0.2">
      <c r="A689" s="263"/>
      <c r="B689" s="263"/>
      <c r="C689" s="304"/>
      <c r="D689" s="305"/>
      <c r="E689" s="263"/>
      <c r="F689" s="306"/>
      <c r="G689" s="307"/>
      <c r="H689" s="308"/>
      <c r="J689" s="263"/>
      <c r="K689" s="263"/>
    </row>
    <row r="690" spans="1:11" ht="12.75" customHeight="1" x14ac:dyDescent="0.2">
      <c r="A690" s="263"/>
      <c r="B690" s="263"/>
      <c r="C690" s="304"/>
      <c r="D690" s="305"/>
      <c r="E690" s="263"/>
      <c r="F690" s="306"/>
      <c r="G690" s="307"/>
      <c r="H690" s="308"/>
      <c r="J690" s="263"/>
      <c r="K690" s="263"/>
    </row>
    <row r="691" spans="1:11" ht="12.75" customHeight="1" x14ac:dyDescent="0.2">
      <c r="A691" s="263"/>
      <c r="B691" s="263"/>
      <c r="C691" s="304"/>
      <c r="D691" s="305"/>
      <c r="E691" s="263"/>
      <c r="F691" s="306"/>
      <c r="G691" s="307"/>
      <c r="H691" s="308"/>
      <c r="J691" s="263"/>
      <c r="K691" s="263"/>
    </row>
    <row r="692" spans="1:11" ht="12.75" customHeight="1" x14ac:dyDescent="0.2">
      <c r="A692" s="263"/>
      <c r="B692" s="263"/>
      <c r="C692" s="304"/>
      <c r="D692" s="305"/>
      <c r="E692" s="263"/>
      <c r="F692" s="306"/>
      <c r="G692" s="307"/>
      <c r="H692" s="308"/>
      <c r="J692" s="263"/>
      <c r="K692" s="263"/>
    </row>
    <row r="693" spans="1:11" ht="12.75" customHeight="1" x14ac:dyDescent="0.2">
      <c r="A693" s="263"/>
      <c r="B693" s="263"/>
      <c r="C693" s="304"/>
      <c r="D693" s="305"/>
      <c r="E693" s="263"/>
      <c r="F693" s="306"/>
      <c r="G693" s="307"/>
      <c r="H693" s="308"/>
      <c r="J693" s="263"/>
      <c r="K693" s="263"/>
    </row>
    <row r="694" spans="1:11" ht="12.75" customHeight="1" x14ac:dyDescent="0.2">
      <c r="A694" s="263"/>
      <c r="B694" s="263"/>
      <c r="C694" s="304"/>
      <c r="D694" s="305"/>
      <c r="E694" s="263"/>
      <c r="F694" s="306"/>
      <c r="G694" s="307"/>
      <c r="H694" s="308"/>
      <c r="J694" s="263"/>
      <c r="K694" s="263"/>
    </row>
    <row r="695" spans="1:11" ht="12.75" customHeight="1" x14ac:dyDescent="0.2">
      <c r="A695" s="263"/>
      <c r="B695" s="263"/>
      <c r="C695" s="304"/>
      <c r="D695" s="305"/>
      <c r="E695" s="263"/>
      <c r="F695" s="306"/>
      <c r="G695" s="307"/>
      <c r="H695" s="308"/>
      <c r="J695" s="263"/>
      <c r="K695" s="263"/>
    </row>
    <row r="696" spans="1:11" ht="12.75" customHeight="1" x14ac:dyDescent="0.2">
      <c r="A696" s="263"/>
      <c r="B696" s="263"/>
      <c r="C696" s="304"/>
      <c r="D696" s="305"/>
      <c r="E696" s="263"/>
      <c r="F696" s="306"/>
      <c r="G696" s="307"/>
      <c r="H696" s="308"/>
      <c r="J696" s="263"/>
      <c r="K696" s="263"/>
    </row>
    <row r="697" spans="1:11" ht="12.75" customHeight="1" x14ac:dyDescent="0.2">
      <c r="A697" s="263"/>
      <c r="B697" s="263"/>
      <c r="C697" s="304"/>
      <c r="D697" s="305"/>
      <c r="E697" s="263"/>
      <c r="F697" s="306"/>
      <c r="G697" s="307"/>
      <c r="H697" s="308"/>
      <c r="J697" s="263"/>
      <c r="K697" s="263"/>
    </row>
    <row r="698" spans="1:11" ht="12.75" customHeight="1" x14ac:dyDescent="0.2">
      <c r="A698" s="263"/>
      <c r="B698" s="263"/>
      <c r="C698" s="304"/>
      <c r="D698" s="305"/>
      <c r="E698" s="263"/>
      <c r="F698" s="306"/>
      <c r="G698" s="307"/>
      <c r="H698" s="308"/>
      <c r="J698" s="263"/>
      <c r="K698" s="263"/>
    </row>
    <row r="699" spans="1:11" ht="12.75" customHeight="1" x14ac:dyDescent="0.2">
      <c r="A699" s="263"/>
      <c r="B699" s="263"/>
      <c r="C699" s="304"/>
      <c r="D699" s="305"/>
      <c r="E699" s="263"/>
      <c r="F699" s="306"/>
      <c r="G699" s="307"/>
      <c r="H699" s="308"/>
      <c r="J699" s="263"/>
      <c r="K699" s="263"/>
    </row>
    <row r="700" spans="1:11" ht="12.75" customHeight="1" x14ac:dyDescent="0.2">
      <c r="A700" s="263"/>
      <c r="B700" s="263"/>
      <c r="C700" s="304"/>
      <c r="D700" s="305"/>
      <c r="E700" s="263"/>
      <c r="F700" s="306"/>
      <c r="G700" s="307"/>
      <c r="H700" s="308"/>
      <c r="J700" s="263"/>
      <c r="K700" s="263"/>
    </row>
    <row r="701" spans="1:11" ht="12.75" customHeight="1" x14ac:dyDescent="0.2">
      <c r="A701" s="263"/>
      <c r="B701" s="263"/>
      <c r="C701" s="304"/>
      <c r="D701" s="305"/>
      <c r="E701" s="263"/>
      <c r="F701" s="306"/>
      <c r="G701" s="307"/>
      <c r="H701" s="308"/>
      <c r="J701" s="263"/>
      <c r="K701" s="263"/>
    </row>
    <row r="702" spans="1:11" ht="12.75" customHeight="1" x14ac:dyDescent="0.2">
      <c r="A702" s="263"/>
      <c r="B702" s="263"/>
      <c r="C702" s="304"/>
      <c r="D702" s="305"/>
      <c r="E702" s="263"/>
      <c r="F702" s="306"/>
      <c r="G702" s="307"/>
      <c r="H702" s="308"/>
      <c r="J702" s="263"/>
      <c r="K702" s="263"/>
    </row>
    <row r="703" spans="1:11" ht="12.75" customHeight="1" x14ac:dyDescent="0.2">
      <c r="A703" s="263"/>
      <c r="B703" s="263"/>
      <c r="C703" s="304"/>
      <c r="D703" s="305"/>
      <c r="E703" s="263"/>
      <c r="F703" s="306"/>
      <c r="G703" s="307"/>
      <c r="H703" s="308"/>
      <c r="J703" s="263"/>
      <c r="K703" s="263"/>
    </row>
    <row r="704" spans="1:11" ht="12.75" customHeight="1" x14ac:dyDescent="0.2">
      <c r="A704" s="263"/>
      <c r="B704" s="263"/>
      <c r="C704" s="304"/>
      <c r="D704" s="305"/>
      <c r="E704" s="263"/>
      <c r="F704" s="306"/>
      <c r="G704" s="307"/>
      <c r="H704" s="308"/>
      <c r="J704" s="263"/>
      <c r="K704" s="263"/>
    </row>
    <row r="705" spans="1:11" ht="12.75" customHeight="1" x14ac:dyDescent="0.2">
      <c r="A705" s="263"/>
      <c r="B705" s="263"/>
      <c r="C705" s="304"/>
      <c r="D705" s="305"/>
      <c r="E705" s="263"/>
      <c r="F705" s="306"/>
      <c r="G705" s="307"/>
      <c r="H705" s="308"/>
      <c r="J705" s="263"/>
      <c r="K705" s="263"/>
    </row>
    <row r="706" spans="1:11" ht="12.75" customHeight="1" x14ac:dyDescent="0.2">
      <c r="A706" s="263"/>
      <c r="B706" s="263"/>
      <c r="C706" s="304"/>
      <c r="D706" s="305"/>
      <c r="E706" s="263"/>
      <c r="F706" s="306"/>
      <c r="G706" s="307"/>
      <c r="H706" s="308"/>
      <c r="J706" s="263"/>
      <c r="K706" s="263"/>
    </row>
    <row r="707" spans="1:11" ht="12.75" customHeight="1" x14ac:dyDescent="0.2">
      <c r="A707" s="263"/>
      <c r="B707" s="263"/>
      <c r="C707" s="304"/>
      <c r="D707" s="305"/>
      <c r="E707" s="263"/>
      <c r="F707" s="306"/>
      <c r="G707" s="307"/>
      <c r="H707" s="308"/>
      <c r="J707" s="263"/>
      <c r="K707" s="263"/>
    </row>
    <row r="708" spans="1:11" ht="12.75" customHeight="1" x14ac:dyDescent="0.2">
      <c r="A708" s="263"/>
      <c r="B708" s="263"/>
      <c r="C708" s="304"/>
      <c r="D708" s="305"/>
      <c r="E708" s="263"/>
      <c r="F708" s="306"/>
      <c r="G708" s="307"/>
      <c r="H708" s="308"/>
      <c r="J708" s="263"/>
      <c r="K708" s="263"/>
    </row>
    <row r="709" spans="1:11" ht="12.75" customHeight="1" x14ac:dyDescent="0.2">
      <c r="A709" s="263"/>
      <c r="B709" s="263"/>
      <c r="C709" s="304"/>
      <c r="D709" s="305"/>
      <c r="E709" s="263"/>
      <c r="F709" s="306"/>
      <c r="G709" s="307"/>
      <c r="H709" s="308"/>
      <c r="J709" s="263"/>
      <c r="K709" s="263"/>
    </row>
    <row r="710" spans="1:11" ht="12.75" customHeight="1" x14ac:dyDescent="0.2">
      <c r="A710" s="263"/>
      <c r="B710" s="263"/>
      <c r="C710" s="304"/>
      <c r="D710" s="305"/>
      <c r="E710" s="263"/>
      <c r="F710" s="306"/>
      <c r="G710" s="307"/>
      <c r="H710" s="308"/>
      <c r="J710" s="263"/>
      <c r="K710" s="263"/>
    </row>
    <row r="711" spans="1:11" ht="12.75" customHeight="1" x14ac:dyDescent="0.2">
      <c r="A711" s="263"/>
      <c r="B711" s="263"/>
      <c r="C711" s="304"/>
      <c r="D711" s="305"/>
      <c r="E711" s="263"/>
      <c r="F711" s="306"/>
      <c r="G711" s="307"/>
      <c r="H711" s="308"/>
      <c r="J711" s="263"/>
      <c r="K711" s="263"/>
    </row>
    <row r="712" spans="1:11" ht="12.75" customHeight="1" x14ac:dyDescent="0.2">
      <c r="A712" s="263"/>
      <c r="B712" s="263"/>
      <c r="C712" s="304"/>
      <c r="D712" s="305"/>
      <c r="E712" s="263"/>
      <c r="F712" s="306"/>
      <c r="G712" s="307"/>
      <c r="H712" s="308"/>
      <c r="J712" s="263"/>
      <c r="K712" s="263"/>
    </row>
    <row r="713" spans="1:11" ht="12.75" customHeight="1" x14ac:dyDescent="0.2">
      <c r="A713" s="263"/>
      <c r="B713" s="263"/>
      <c r="C713" s="304"/>
      <c r="D713" s="305"/>
      <c r="E713" s="263"/>
      <c r="F713" s="306"/>
      <c r="G713" s="307"/>
      <c r="H713" s="308"/>
      <c r="J713" s="263"/>
      <c r="K713" s="263"/>
    </row>
    <row r="714" spans="1:11" ht="12.75" customHeight="1" x14ac:dyDescent="0.2">
      <c r="A714" s="263"/>
      <c r="B714" s="263"/>
      <c r="C714" s="304"/>
      <c r="D714" s="305"/>
      <c r="E714" s="263"/>
      <c r="F714" s="306"/>
      <c r="G714" s="307"/>
      <c r="H714" s="308"/>
      <c r="J714" s="263"/>
      <c r="K714" s="263"/>
    </row>
    <row r="715" spans="1:11" ht="12.75" customHeight="1" x14ac:dyDescent="0.2">
      <c r="A715" s="263"/>
      <c r="B715" s="263"/>
      <c r="C715" s="304"/>
      <c r="D715" s="305"/>
      <c r="E715" s="263"/>
      <c r="F715" s="306"/>
      <c r="G715" s="307"/>
      <c r="H715" s="308"/>
      <c r="J715" s="263"/>
      <c r="K715" s="263"/>
    </row>
    <row r="716" spans="1:11" ht="12.75" customHeight="1" x14ac:dyDescent="0.2">
      <c r="A716" s="263"/>
      <c r="B716" s="263"/>
      <c r="C716" s="304"/>
      <c r="D716" s="305"/>
      <c r="E716" s="263"/>
      <c r="F716" s="306"/>
      <c r="G716" s="307"/>
      <c r="H716" s="308"/>
      <c r="J716" s="263"/>
      <c r="K716" s="263"/>
    </row>
    <row r="717" spans="1:11" ht="12.75" customHeight="1" x14ac:dyDescent="0.2">
      <c r="A717" s="263"/>
      <c r="B717" s="263"/>
      <c r="C717" s="304"/>
      <c r="D717" s="305"/>
      <c r="E717" s="263"/>
      <c r="F717" s="306"/>
      <c r="G717" s="307"/>
      <c r="H717" s="308"/>
      <c r="J717" s="263"/>
      <c r="K717" s="263"/>
    </row>
    <row r="718" spans="1:11" ht="12.75" customHeight="1" x14ac:dyDescent="0.2">
      <c r="A718" s="263"/>
      <c r="B718" s="263"/>
      <c r="C718" s="304"/>
      <c r="D718" s="305"/>
      <c r="E718" s="263"/>
      <c r="F718" s="306"/>
      <c r="G718" s="307"/>
      <c r="H718" s="308"/>
      <c r="J718" s="263"/>
      <c r="K718" s="263"/>
    </row>
    <row r="719" spans="1:11" ht="12.75" customHeight="1" x14ac:dyDescent="0.2">
      <c r="A719" s="263"/>
      <c r="B719" s="263"/>
      <c r="C719" s="304"/>
      <c r="D719" s="305"/>
      <c r="E719" s="263"/>
      <c r="F719" s="306"/>
      <c r="G719" s="307"/>
      <c r="H719" s="308"/>
      <c r="J719" s="263"/>
      <c r="K719" s="263"/>
    </row>
    <row r="720" spans="1:11" ht="12.75" customHeight="1" x14ac:dyDescent="0.2">
      <c r="A720" s="263"/>
      <c r="B720" s="263"/>
      <c r="C720" s="304"/>
      <c r="D720" s="305"/>
      <c r="E720" s="263"/>
      <c r="F720" s="306"/>
      <c r="G720" s="307"/>
      <c r="H720" s="308"/>
      <c r="J720" s="263"/>
      <c r="K720" s="263"/>
    </row>
    <row r="721" spans="1:11" ht="12.75" customHeight="1" x14ac:dyDescent="0.2">
      <c r="A721" s="263"/>
      <c r="B721" s="263"/>
      <c r="C721" s="304"/>
      <c r="D721" s="305"/>
      <c r="E721" s="263"/>
      <c r="F721" s="306"/>
      <c r="G721" s="307"/>
      <c r="H721" s="308"/>
      <c r="J721" s="263"/>
      <c r="K721" s="263"/>
    </row>
    <row r="722" spans="1:11" ht="12.75" customHeight="1" x14ac:dyDescent="0.2">
      <c r="A722" s="263"/>
      <c r="B722" s="263"/>
      <c r="C722" s="304"/>
      <c r="D722" s="305"/>
      <c r="E722" s="263"/>
      <c r="F722" s="306"/>
      <c r="G722" s="307"/>
      <c r="H722" s="308"/>
      <c r="J722" s="263"/>
      <c r="K722" s="263"/>
    </row>
    <row r="723" spans="1:11" ht="12.75" customHeight="1" x14ac:dyDescent="0.2">
      <c r="A723" s="263"/>
      <c r="B723" s="263"/>
      <c r="C723" s="304"/>
      <c r="D723" s="305"/>
      <c r="E723" s="263"/>
      <c r="F723" s="306"/>
      <c r="G723" s="307"/>
      <c r="H723" s="308"/>
      <c r="J723" s="263"/>
      <c r="K723" s="263"/>
    </row>
    <row r="724" spans="1:11" ht="12.75" customHeight="1" x14ac:dyDescent="0.2">
      <c r="A724" s="263"/>
      <c r="B724" s="263"/>
      <c r="C724" s="304"/>
      <c r="D724" s="305"/>
      <c r="E724" s="263"/>
      <c r="F724" s="306"/>
      <c r="G724" s="307"/>
      <c r="H724" s="308"/>
      <c r="J724" s="263"/>
      <c r="K724" s="263"/>
    </row>
    <row r="725" spans="1:11" ht="12.75" customHeight="1" x14ac:dyDescent="0.2">
      <c r="A725" s="263"/>
      <c r="B725" s="263"/>
      <c r="C725" s="304"/>
      <c r="D725" s="305"/>
      <c r="E725" s="263"/>
      <c r="F725" s="306"/>
      <c r="G725" s="307"/>
      <c r="H725" s="308"/>
      <c r="J725" s="263"/>
      <c r="K725" s="263"/>
    </row>
    <row r="726" spans="1:11" ht="12.75" customHeight="1" x14ac:dyDescent="0.2">
      <c r="A726" s="263"/>
      <c r="B726" s="263"/>
      <c r="C726" s="304"/>
      <c r="D726" s="305"/>
      <c r="E726" s="263"/>
      <c r="F726" s="306"/>
      <c r="G726" s="307"/>
      <c r="H726" s="308"/>
      <c r="J726" s="263"/>
      <c r="K726" s="263"/>
    </row>
    <row r="727" spans="1:11" ht="12.75" customHeight="1" x14ac:dyDescent="0.2">
      <c r="A727" s="263"/>
      <c r="B727" s="263"/>
      <c r="C727" s="304"/>
      <c r="D727" s="305"/>
      <c r="E727" s="263"/>
      <c r="F727" s="306"/>
      <c r="G727" s="307"/>
      <c r="H727" s="308"/>
      <c r="J727" s="263"/>
      <c r="K727" s="263"/>
    </row>
    <row r="728" spans="1:11" ht="12.75" customHeight="1" x14ac:dyDescent="0.2">
      <c r="A728" s="263"/>
      <c r="B728" s="263"/>
      <c r="C728" s="304"/>
      <c r="D728" s="305"/>
      <c r="E728" s="263"/>
      <c r="F728" s="306"/>
      <c r="G728" s="307"/>
      <c r="H728" s="308"/>
      <c r="J728" s="263"/>
      <c r="K728" s="263"/>
    </row>
    <row r="729" spans="1:11" ht="12.75" customHeight="1" x14ac:dyDescent="0.2">
      <c r="A729" s="263"/>
      <c r="B729" s="263"/>
      <c r="C729" s="304"/>
      <c r="D729" s="305"/>
      <c r="E729" s="263"/>
      <c r="F729" s="306"/>
      <c r="G729" s="307"/>
      <c r="H729" s="308"/>
      <c r="J729" s="263"/>
      <c r="K729" s="263"/>
    </row>
    <row r="730" spans="1:11" ht="12.75" customHeight="1" x14ac:dyDescent="0.2">
      <c r="A730" s="263"/>
      <c r="B730" s="263"/>
      <c r="C730" s="304"/>
      <c r="D730" s="305"/>
      <c r="E730" s="263"/>
      <c r="F730" s="306"/>
      <c r="G730" s="307"/>
      <c r="H730" s="308"/>
      <c r="J730" s="263"/>
      <c r="K730" s="263"/>
    </row>
    <row r="731" spans="1:11" ht="12.75" customHeight="1" x14ac:dyDescent="0.2">
      <c r="A731" s="263"/>
      <c r="B731" s="263"/>
      <c r="C731" s="304"/>
      <c r="D731" s="305"/>
      <c r="E731" s="263"/>
      <c r="F731" s="306"/>
      <c r="G731" s="307"/>
      <c r="H731" s="308"/>
      <c r="J731" s="263"/>
      <c r="K731" s="263"/>
    </row>
    <row r="732" spans="1:11" ht="12.75" customHeight="1" x14ac:dyDescent="0.2">
      <c r="A732" s="263"/>
      <c r="B732" s="263"/>
      <c r="C732" s="304"/>
      <c r="D732" s="305"/>
      <c r="E732" s="263"/>
      <c r="F732" s="306"/>
      <c r="G732" s="307"/>
      <c r="H732" s="308"/>
      <c r="J732" s="263"/>
      <c r="K732" s="263"/>
    </row>
    <row r="733" spans="1:11" ht="12.75" customHeight="1" x14ac:dyDescent="0.2">
      <c r="A733" s="263"/>
      <c r="B733" s="263"/>
      <c r="C733" s="304"/>
      <c r="D733" s="305"/>
      <c r="E733" s="263"/>
      <c r="F733" s="306"/>
      <c r="G733" s="307"/>
      <c r="H733" s="308"/>
      <c r="J733" s="263"/>
      <c r="K733" s="263"/>
    </row>
    <row r="734" spans="1:11" ht="12.75" customHeight="1" x14ac:dyDescent="0.2">
      <c r="A734" s="263"/>
      <c r="B734" s="263"/>
      <c r="C734" s="304"/>
      <c r="D734" s="305"/>
      <c r="E734" s="263"/>
      <c r="F734" s="306"/>
      <c r="G734" s="307"/>
      <c r="H734" s="308"/>
      <c r="J734" s="263"/>
      <c r="K734" s="263"/>
    </row>
    <row r="735" spans="1:11" ht="12.75" customHeight="1" x14ac:dyDescent="0.2">
      <c r="A735" s="263"/>
      <c r="B735" s="263"/>
      <c r="C735" s="304"/>
      <c r="D735" s="305"/>
      <c r="E735" s="263"/>
      <c r="F735" s="306"/>
      <c r="G735" s="307"/>
      <c r="H735" s="308"/>
      <c r="J735" s="263"/>
      <c r="K735" s="263"/>
    </row>
    <row r="736" spans="1:11" ht="12.75" customHeight="1" x14ac:dyDescent="0.2">
      <c r="A736" s="263"/>
      <c r="B736" s="263"/>
      <c r="C736" s="304"/>
      <c r="D736" s="305"/>
      <c r="E736" s="263"/>
      <c r="F736" s="306"/>
      <c r="G736" s="307"/>
      <c r="H736" s="308"/>
      <c r="J736" s="263"/>
      <c r="K736" s="263"/>
    </row>
    <row r="737" spans="1:11" ht="12.75" customHeight="1" x14ac:dyDescent="0.2">
      <c r="A737" s="263"/>
      <c r="B737" s="263"/>
      <c r="C737" s="304"/>
      <c r="D737" s="305"/>
      <c r="E737" s="263"/>
      <c r="F737" s="306"/>
      <c r="G737" s="307"/>
      <c r="H737" s="308"/>
      <c r="J737" s="263"/>
      <c r="K737" s="263"/>
    </row>
    <row r="738" spans="1:11" ht="12.75" customHeight="1" x14ac:dyDescent="0.2">
      <c r="A738" s="263"/>
      <c r="B738" s="263"/>
      <c r="C738" s="304"/>
      <c r="D738" s="305"/>
      <c r="E738" s="263"/>
      <c r="F738" s="306"/>
      <c r="G738" s="307"/>
      <c r="H738" s="308"/>
      <c r="J738" s="263"/>
      <c r="K738" s="263"/>
    </row>
    <row r="739" spans="1:11" ht="12.75" customHeight="1" x14ac:dyDescent="0.2">
      <c r="A739" s="263"/>
      <c r="B739" s="263"/>
      <c r="C739" s="304"/>
      <c r="D739" s="305"/>
      <c r="E739" s="263"/>
      <c r="F739" s="306"/>
      <c r="G739" s="307"/>
      <c r="H739" s="308"/>
      <c r="J739" s="263"/>
      <c r="K739" s="263"/>
    </row>
    <row r="740" spans="1:11" ht="12.75" customHeight="1" x14ac:dyDescent="0.2">
      <c r="A740" s="263"/>
      <c r="B740" s="263"/>
      <c r="C740" s="304"/>
      <c r="D740" s="305"/>
      <c r="E740" s="263"/>
      <c r="F740" s="306"/>
      <c r="G740" s="307"/>
      <c r="H740" s="308"/>
      <c r="J740" s="263"/>
      <c r="K740" s="263"/>
    </row>
    <row r="741" spans="1:11" ht="12.75" customHeight="1" x14ac:dyDescent="0.2">
      <c r="A741" s="263"/>
      <c r="B741" s="263"/>
      <c r="C741" s="304"/>
      <c r="D741" s="305"/>
      <c r="E741" s="263"/>
      <c r="F741" s="306"/>
      <c r="G741" s="307"/>
      <c r="H741" s="308"/>
      <c r="J741" s="263"/>
      <c r="K741" s="263"/>
    </row>
    <row r="742" spans="1:11" ht="12.75" customHeight="1" x14ac:dyDescent="0.2">
      <c r="A742" s="263"/>
      <c r="B742" s="263"/>
      <c r="C742" s="304"/>
      <c r="D742" s="305"/>
      <c r="E742" s="263"/>
      <c r="F742" s="306"/>
      <c r="G742" s="307"/>
      <c r="H742" s="308"/>
      <c r="J742" s="263"/>
      <c r="K742" s="263"/>
    </row>
    <row r="743" spans="1:11" ht="12.75" customHeight="1" x14ac:dyDescent="0.2">
      <c r="A743" s="263"/>
      <c r="B743" s="263"/>
      <c r="C743" s="304"/>
      <c r="D743" s="305"/>
      <c r="E743" s="263"/>
      <c r="F743" s="306"/>
      <c r="G743" s="307"/>
      <c r="H743" s="308"/>
      <c r="J743" s="263"/>
      <c r="K743" s="263"/>
    </row>
    <row r="744" spans="1:11" ht="12.75" customHeight="1" x14ac:dyDescent="0.2">
      <c r="A744" s="263"/>
      <c r="B744" s="263"/>
      <c r="C744" s="304"/>
      <c r="D744" s="305"/>
      <c r="E744" s="263"/>
      <c r="F744" s="306"/>
      <c r="G744" s="307"/>
      <c r="H744" s="308"/>
      <c r="J744" s="263"/>
      <c r="K744" s="263"/>
    </row>
    <row r="745" spans="1:11" ht="12.75" customHeight="1" x14ac:dyDescent="0.2">
      <c r="A745" s="263"/>
      <c r="B745" s="263"/>
      <c r="C745" s="304"/>
      <c r="D745" s="305"/>
      <c r="E745" s="263"/>
      <c r="F745" s="306"/>
      <c r="G745" s="307"/>
      <c r="H745" s="308"/>
      <c r="J745" s="263"/>
      <c r="K745" s="263"/>
    </row>
    <row r="746" spans="1:11" ht="12.75" customHeight="1" x14ac:dyDescent="0.2">
      <c r="A746" s="263"/>
      <c r="B746" s="263"/>
      <c r="C746" s="304"/>
      <c r="D746" s="305"/>
      <c r="E746" s="263"/>
      <c r="F746" s="306"/>
      <c r="G746" s="307"/>
      <c r="H746" s="308"/>
      <c r="J746" s="263"/>
      <c r="K746" s="263"/>
    </row>
    <row r="747" spans="1:11" ht="12.75" customHeight="1" x14ac:dyDescent="0.2">
      <c r="A747" s="263"/>
      <c r="B747" s="263"/>
      <c r="C747" s="304"/>
      <c r="D747" s="305"/>
      <c r="E747" s="263"/>
      <c r="F747" s="306"/>
      <c r="G747" s="307"/>
      <c r="H747" s="308"/>
      <c r="J747" s="263"/>
      <c r="K747" s="263"/>
    </row>
    <row r="748" spans="1:11" ht="12.75" customHeight="1" x14ac:dyDescent="0.2">
      <c r="A748" s="263"/>
      <c r="B748" s="263"/>
      <c r="C748" s="304"/>
      <c r="D748" s="305"/>
      <c r="E748" s="263"/>
      <c r="F748" s="306"/>
      <c r="G748" s="307"/>
      <c r="H748" s="308"/>
      <c r="J748" s="263"/>
      <c r="K748" s="263"/>
    </row>
    <row r="749" spans="1:11" ht="12.75" customHeight="1" x14ac:dyDescent="0.2">
      <c r="A749" s="263"/>
      <c r="B749" s="263"/>
      <c r="C749" s="304"/>
      <c r="D749" s="305"/>
      <c r="E749" s="263"/>
      <c r="F749" s="306"/>
      <c r="G749" s="307"/>
      <c r="H749" s="308"/>
      <c r="J749" s="263"/>
      <c r="K749" s="263"/>
    </row>
    <row r="750" spans="1:11" ht="12.75" customHeight="1" x14ac:dyDescent="0.2">
      <c r="A750" s="263"/>
      <c r="B750" s="263"/>
      <c r="C750" s="304"/>
      <c r="D750" s="305"/>
      <c r="E750" s="263"/>
      <c r="F750" s="306"/>
      <c r="G750" s="307"/>
      <c r="H750" s="308"/>
      <c r="J750" s="263"/>
      <c r="K750" s="263"/>
    </row>
    <row r="751" spans="1:11" ht="12.75" customHeight="1" x14ac:dyDescent="0.2">
      <c r="A751" s="263"/>
      <c r="B751" s="263"/>
      <c r="C751" s="304"/>
      <c r="D751" s="305"/>
      <c r="E751" s="263"/>
      <c r="F751" s="306"/>
      <c r="G751" s="307"/>
      <c r="H751" s="308"/>
      <c r="J751" s="263"/>
      <c r="K751" s="263"/>
    </row>
    <row r="752" spans="1:11" ht="12.75" customHeight="1" x14ac:dyDescent="0.2">
      <c r="A752" s="263"/>
      <c r="B752" s="263"/>
      <c r="C752" s="304"/>
      <c r="D752" s="305"/>
      <c r="E752" s="263"/>
      <c r="F752" s="306"/>
      <c r="G752" s="307"/>
      <c r="H752" s="308"/>
      <c r="J752" s="263"/>
      <c r="K752" s="263"/>
    </row>
    <row r="753" spans="1:11" ht="12.75" customHeight="1" x14ac:dyDescent="0.2">
      <c r="A753" s="263"/>
      <c r="B753" s="263"/>
      <c r="C753" s="304"/>
      <c r="D753" s="305"/>
      <c r="E753" s="263"/>
      <c r="F753" s="306"/>
      <c r="G753" s="307"/>
      <c r="H753" s="308"/>
      <c r="J753" s="263"/>
      <c r="K753" s="263"/>
    </row>
    <row r="754" spans="1:11" ht="12.75" customHeight="1" x14ac:dyDescent="0.2">
      <c r="A754" s="263"/>
      <c r="B754" s="263"/>
      <c r="C754" s="304"/>
      <c r="D754" s="305"/>
      <c r="E754" s="263"/>
      <c r="F754" s="306"/>
      <c r="G754" s="307"/>
      <c r="H754" s="308"/>
      <c r="J754" s="263"/>
      <c r="K754" s="263"/>
    </row>
    <row r="755" spans="1:11" ht="12.75" customHeight="1" x14ac:dyDescent="0.2">
      <c r="A755" s="263"/>
      <c r="B755" s="263"/>
      <c r="C755" s="304"/>
      <c r="D755" s="305"/>
      <c r="E755" s="263"/>
      <c r="F755" s="306"/>
      <c r="G755" s="307"/>
      <c r="H755" s="308"/>
      <c r="J755" s="263"/>
      <c r="K755" s="263"/>
    </row>
    <row r="756" spans="1:11" ht="12.75" customHeight="1" x14ac:dyDescent="0.2">
      <c r="A756" s="263"/>
      <c r="B756" s="263"/>
      <c r="C756" s="304"/>
      <c r="D756" s="305"/>
      <c r="E756" s="263"/>
      <c r="F756" s="306"/>
      <c r="G756" s="307"/>
      <c r="H756" s="308"/>
      <c r="J756" s="263"/>
      <c r="K756" s="263"/>
    </row>
    <row r="757" spans="1:11" ht="12.75" customHeight="1" x14ac:dyDescent="0.2">
      <c r="A757" s="263"/>
      <c r="B757" s="263"/>
      <c r="C757" s="304"/>
      <c r="D757" s="305"/>
      <c r="E757" s="263"/>
      <c r="F757" s="306"/>
      <c r="G757" s="307"/>
      <c r="H757" s="308"/>
      <c r="J757" s="263"/>
      <c r="K757" s="263"/>
    </row>
    <row r="758" spans="1:11" ht="12.75" customHeight="1" x14ac:dyDescent="0.2">
      <c r="A758" s="263"/>
      <c r="B758" s="263"/>
      <c r="C758" s="304"/>
      <c r="D758" s="305"/>
      <c r="E758" s="263"/>
      <c r="F758" s="306"/>
      <c r="G758" s="307"/>
      <c r="H758" s="308"/>
      <c r="J758" s="263"/>
      <c r="K758" s="263"/>
    </row>
    <row r="759" spans="1:11" ht="12.75" customHeight="1" x14ac:dyDescent="0.2">
      <c r="A759" s="263"/>
      <c r="B759" s="263"/>
      <c r="C759" s="304"/>
      <c r="D759" s="305"/>
      <c r="E759" s="263"/>
      <c r="F759" s="306"/>
      <c r="G759" s="307"/>
      <c r="H759" s="308"/>
      <c r="J759" s="263"/>
      <c r="K759" s="263"/>
    </row>
    <row r="760" spans="1:11" ht="12.75" customHeight="1" x14ac:dyDescent="0.2">
      <c r="A760" s="263"/>
      <c r="B760" s="263"/>
      <c r="C760" s="304"/>
      <c r="D760" s="305"/>
      <c r="E760" s="263"/>
      <c r="F760" s="306"/>
      <c r="G760" s="307"/>
      <c r="H760" s="308"/>
      <c r="J760" s="263"/>
      <c r="K760" s="263"/>
    </row>
    <row r="761" spans="1:11" ht="12.75" customHeight="1" x14ac:dyDescent="0.2">
      <c r="A761" s="263"/>
      <c r="B761" s="263"/>
      <c r="C761" s="304"/>
      <c r="D761" s="305"/>
      <c r="E761" s="263"/>
      <c r="F761" s="306"/>
      <c r="G761" s="307"/>
      <c r="H761" s="308"/>
      <c r="J761" s="263"/>
      <c r="K761" s="263"/>
    </row>
    <row r="762" spans="1:11" ht="12.75" customHeight="1" x14ac:dyDescent="0.2">
      <c r="A762" s="263"/>
      <c r="B762" s="263"/>
      <c r="C762" s="304"/>
      <c r="D762" s="305"/>
      <c r="E762" s="263"/>
      <c r="F762" s="306"/>
      <c r="G762" s="307"/>
      <c r="H762" s="308"/>
      <c r="J762" s="263"/>
      <c r="K762" s="263"/>
    </row>
    <row r="763" spans="1:11" ht="12.75" customHeight="1" x14ac:dyDescent="0.2">
      <c r="A763" s="263"/>
      <c r="B763" s="263"/>
      <c r="C763" s="304"/>
      <c r="D763" s="305"/>
      <c r="E763" s="263"/>
      <c r="F763" s="306"/>
      <c r="G763" s="307"/>
      <c r="H763" s="308"/>
      <c r="J763" s="263"/>
      <c r="K763" s="263"/>
    </row>
    <row r="764" spans="1:11" ht="12.75" customHeight="1" x14ac:dyDescent="0.2">
      <c r="A764" s="263"/>
      <c r="B764" s="263"/>
      <c r="C764" s="304"/>
      <c r="D764" s="305"/>
      <c r="E764" s="263"/>
      <c r="F764" s="306"/>
      <c r="G764" s="307"/>
      <c r="H764" s="308"/>
      <c r="J764" s="263"/>
      <c r="K764" s="263"/>
    </row>
    <row r="765" spans="1:11" ht="12.75" customHeight="1" x14ac:dyDescent="0.2">
      <c r="A765" s="263"/>
      <c r="B765" s="263"/>
      <c r="C765" s="304"/>
      <c r="D765" s="305"/>
      <c r="E765" s="263"/>
      <c r="F765" s="306"/>
      <c r="G765" s="307"/>
      <c r="H765" s="308"/>
      <c r="J765" s="263"/>
      <c r="K765" s="263"/>
    </row>
    <row r="766" spans="1:11" ht="12.75" customHeight="1" x14ac:dyDescent="0.2">
      <c r="A766" s="263"/>
      <c r="B766" s="263"/>
      <c r="C766" s="304"/>
      <c r="D766" s="305"/>
      <c r="E766" s="263"/>
      <c r="F766" s="306"/>
      <c r="G766" s="307"/>
      <c r="H766" s="308"/>
      <c r="J766" s="263"/>
      <c r="K766" s="263"/>
    </row>
    <row r="767" spans="1:11" ht="12.75" customHeight="1" x14ac:dyDescent="0.2">
      <c r="A767" s="263"/>
      <c r="B767" s="263"/>
      <c r="C767" s="304"/>
      <c r="D767" s="305"/>
      <c r="E767" s="263"/>
      <c r="F767" s="306"/>
      <c r="G767" s="307"/>
      <c r="H767" s="308"/>
      <c r="J767" s="263"/>
      <c r="K767" s="263"/>
    </row>
    <row r="768" spans="1:11" ht="12.75" customHeight="1" x14ac:dyDescent="0.2">
      <c r="A768" s="263"/>
      <c r="B768" s="263"/>
      <c r="C768" s="304"/>
      <c r="D768" s="305"/>
      <c r="E768" s="263"/>
      <c r="F768" s="306"/>
      <c r="G768" s="307"/>
      <c r="H768" s="308"/>
      <c r="J768" s="263"/>
      <c r="K768" s="263"/>
    </row>
    <row r="769" spans="1:11" ht="12.75" customHeight="1" x14ac:dyDescent="0.2">
      <c r="A769" s="263"/>
      <c r="B769" s="263"/>
      <c r="C769" s="304"/>
      <c r="D769" s="305"/>
      <c r="E769" s="263"/>
      <c r="F769" s="306"/>
      <c r="G769" s="307"/>
      <c r="H769" s="308"/>
      <c r="J769" s="263"/>
      <c r="K769" s="263"/>
    </row>
    <row r="770" spans="1:11" ht="12.75" customHeight="1" x14ac:dyDescent="0.2">
      <c r="A770" s="263"/>
      <c r="B770" s="263"/>
      <c r="C770" s="304"/>
      <c r="D770" s="305"/>
      <c r="E770" s="263"/>
      <c r="F770" s="306"/>
      <c r="G770" s="307"/>
      <c r="H770" s="308"/>
      <c r="J770" s="263"/>
      <c r="K770" s="263"/>
    </row>
    <row r="771" spans="1:11" ht="12.75" customHeight="1" x14ac:dyDescent="0.2">
      <c r="A771" s="263"/>
      <c r="B771" s="263"/>
      <c r="C771" s="304"/>
      <c r="D771" s="305"/>
      <c r="E771" s="263"/>
      <c r="F771" s="306"/>
      <c r="G771" s="307"/>
      <c r="H771" s="308"/>
      <c r="J771" s="263"/>
      <c r="K771" s="263"/>
    </row>
    <row r="772" spans="1:11" ht="12.75" customHeight="1" x14ac:dyDescent="0.2">
      <c r="A772" s="263"/>
      <c r="B772" s="263"/>
      <c r="C772" s="304"/>
      <c r="D772" s="305"/>
      <c r="E772" s="263"/>
      <c r="F772" s="306"/>
      <c r="G772" s="307"/>
      <c r="H772" s="308"/>
      <c r="J772" s="263"/>
      <c r="K772" s="263"/>
    </row>
    <row r="773" spans="1:11" ht="12.75" customHeight="1" x14ac:dyDescent="0.2">
      <c r="A773" s="263"/>
      <c r="B773" s="263"/>
      <c r="C773" s="304"/>
      <c r="D773" s="305"/>
      <c r="E773" s="263"/>
      <c r="F773" s="306"/>
      <c r="G773" s="307"/>
      <c r="H773" s="308"/>
      <c r="J773" s="263"/>
      <c r="K773" s="263"/>
    </row>
    <row r="774" spans="1:11" ht="12.75" customHeight="1" x14ac:dyDescent="0.2">
      <c r="A774" s="263"/>
      <c r="B774" s="263"/>
      <c r="C774" s="304"/>
      <c r="D774" s="305"/>
      <c r="E774" s="263"/>
      <c r="F774" s="306"/>
      <c r="G774" s="307"/>
      <c r="H774" s="308"/>
      <c r="J774" s="263"/>
      <c r="K774" s="263"/>
    </row>
    <row r="775" spans="1:11" ht="12.75" customHeight="1" x14ac:dyDescent="0.2">
      <c r="A775" s="263"/>
      <c r="B775" s="263"/>
      <c r="C775" s="304"/>
      <c r="D775" s="305"/>
      <c r="E775" s="263"/>
      <c r="F775" s="306"/>
      <c r="G775" s="307"/>
      <c r="H775" s="308"/>
      <c r="J775" s="263"/>
      <c r="K775" s="263"/>
    </row>
    <row r="776" spans="1:11" ht="12.75" customHeight="1" x14ac:dyDescent="0.2">
      <c r="A776" s="263"/>
      <c r="B776" s="263"/>
      <c r="C776" s="304"/>
      <c r="D776" s="305"/>
      <c r="E776" s="263"/>
      <c r="F776" s="306"/>
      <c r="G776" s="307"/>
      <c r="H776" s="308"/>
      <c r="J776" s="263"/>
      <c r="K776" s="263"/>
    </row>
    <row r="777" spans="1:11" ht="12.75" customHeight="1" x14ac:dyDescent="0.2">
      <c r="A777" s="263"/>
      <c r="B777" s="263"/>
      <c r="C777" s="304"/>
      <c r="D777" s="305"/>
      <c r="E777" s="263"/>
      <c r="F777" s="306"/>
      <c r="G777" s="307"/>
      <c r="H777" s="308"/>
      <c r="J777" s="263"/>
      <c r="K777" s="263"/>
    </row>
    <row r="778" spans="1:11" ht="12.75" customHeight="1" x14ac:dyDescent="0.2">
      <c r="A778" s="263"/>
      <c r="B778" s="263"/>
      <c r="C778" s="304"/>
      <c r="D778" s="305"/>
      <c r="E778" s="263"/>
      <c r="F778" s="306"/>
      <c r="G778" s="307"/>
      <c r="H778" s="308"/>
      <c r="J778" s="263"/>
      <c r="K778" s="263"/>
    </row>
    <row r="779" spans="1:11" ht="12.75" customHeight="1" x14ac:dyDescent="0.2">
      <c r="A779" s="263"/>
      <c r="B779" s="263"/>
      <c r="C779" s="304"/>
      <c r="D779" s="305"/>
      <c r="E779" s="263"/>
      <c r="F779" s="306"/>
      <c r="G779" s="307"/>
      <c r="H779" s="308"/>
      <c r="J779" s="263"/>
      <c r="K779" s="263"/>
    </row>
    <row r="780" spans="1:11" ht="12.75" customHeight="1" x14ac:dyDescent="0.2">
      <c r="A780" s="263"/>
      <c r="B780" s="263"/>
      <c r="C780" s="304"/>
      <c r="D780" s="305"/>
      <c r="E780" s="263"/>
      <c r="F780" s="306"/>
      <c r="G780" s="307"/>
      <c r="H780" s="308"/>
      <c r="J780" s="263"/>
      <c r="K780" s="263"/>
    </row>
    <row r="781" spans="1:11" ht="12.75" customHeight="1" x14ac:dyDescent="0.2">
      <c r="A781" s="263"/>
      <c r="B781" s="263"/>
      <c r="C781" s="304"/>
      <c r="D781" s="305"/>
      <c r="E781" s="263"/>
      <c r="F781" s="306"/>
      <c r="G781" s="307"/>
      <c r="H781" s="308"/>
      <c r="J781" s="263"/>
      <c r="K781" s="263"/>
    </row>
    <row r="782" spans="1:11" ht="12.75" customHeight="1" x14ac:dyDescent="0.2">
      <c r="A782" s="263"/>
      <c r="B782" s="263"/>
      <c r="C782" s="304"/>
      <c r="D782" s="305"/>
      <c r="E782" s="263"/>
      <c r="F782" s="306"/>
      <c r="G782" s="307"/>
      <c r="H782" s="308"/>
      <c r="J782" s="263"/>
      <c r="K782" s="263"/>
    </row>
    <row r="783" spans="1:11" ht="12.75" customHeight="1" x14ac:dyDescent="0.2">
      <c r="A783" s="263"/>
      <c r="B783" s="263"/>
      <c r="C783" s="304"/>
      <c r="D783" s="305"/>
      <c r="E783" s="263"/>
      <c r="F783" s="306"/>
      <c r="G783" s="307"/>
      <c r="H783" s="308"/>
      <c r="J783" s="263"/>
      <c r="K783" s="263"/>
    </row>
    <row r="784" spans="1:11" ht="12.75" customHeight="1" x14ac:dyDescent="0.2">
      <c r="A784" s="263"/>
      <c r="B784" s="263"/>
      <c r="C784" s="304"/>
      <c r="D784" s="305"/>
      <c r="E784" s="263"/>
      <c r="F784" s="306"/>
      <c r="G784" s="307"/>
      <c r="H784" s="308"/>
      <c r="J784" s="263"/>
      <c r="K784" s="263"/>
    </row>
    <row r="785" spans="1:11" ht="12.75" customHeight="1" x14ac:dyDescent="0.2">
      <c r="A785" s="263"/>
      <c r="B785" s="263"/>
      <c r="C785" s="304"/>
      <c r="D785" s="305"/>
      <c r="E785" s="263"/>
      <c r="F785" s="306"/>
      <c r="G785" s="307"/>
      <c r="H785" s="308"/>
      <c r="J785" s="263"/>
      <c r="K785" s="263"/>
    </row>
    <row r="786" spans="1:11" ht="12.75" customHeight="1" x14ac:dyDescent="0.2">
      <c r="A786" s="263"/>
      <c r="B786" s="263"/>
      <c r="C786" s="304"/>
      <c r="D786" s="305"/>
      <c r="E786" s="263"/>
      <c r="F786" s="306"/>
      <c r="G786" s="307"/>
      <c r="H786" s="308"/>
      <c r="J786" s="263"/>
      <c r="K786" s="263"/>
    </row>
    <row r="787" spans="1:11" ht="12.75" customHeight="1" x14ac:dyDescent="0.2">
      <c r="A787" s="263"/>
      <c r="B787" s="263"/>
      <c r="C787" s="304"/>
      <c r="D787" s="305"/>
      <c r="E787" s="263"/>
      <c r="F787" s="306"/>
      <c r="G787" s="307"/>
      <c r="H787" s="308"/>
      <c r="J787" s="263"/>
      <c r="K787" s="263"/>
    </row>
    <row r="788" spans="1:11" ht="12.75" customHeight="1" x14ac:dyDescent="0.2">
      <c r="A788" s="263"/>
      <c r="B788" s="263"/>
      <c r="C788" s="304"/>
      <c r="D788" s="305"/>
      <c r="E788" s="263"/>
      <c r="F788" s="306"/>
      <c r="G788" s="307"/>
      <c r="H788" s="308"/>
      <c r="J788" s="263"/>
      <c r="K788" s="263"/>
    </row>
    <row r="789" spans="1:11" ht="12.75" customHeight="1" x14ac:dyDescent="0.2">
      <c r="A789" s="263"/>
      <c r="B789" s="263"/>
      <c r="C789" s="304"/>
      <c r="D789" s="305"/>
      <c r="E789" s="263"/>
      <c r="F789" s="306"/>
      <c r="G789" s="307"/>
      <c r="H789" s="308"/>
      <c r="J789" s="263"/>
      <c r="K789" s="263"/>
    </row>
    <row r="790" spans="1:11" ht="12.75" customHeight="1" x14ac:dyDescent="0.2">
      <c r="A790" s="263"/>
      <c r="B790" s="263"/>
      <c r="C790" s="304"/>
      <c r="D790" s="305"/>
      <c r="E790" s="263"/>
      <c r="F790" s="306"/>
      <c r="G790" s="307"/>
      <c r="H790" s="308"/>
      <c r="J790" s="263"/>
      <c r="K790" s="263"/>
    </row>
    <row r="791" spans="1:11" ht="12.75" customHeight="1" x14ac:dyDescent="0.2">
      <c r="A791" s="263"/>
      <c r="B791" s="263"/>
      <c r="C791" s="304"/>
      <c r="D791" s="305"/>
      <c r="E791" s="263"/>
      <c r="F791" s="306"/>
      <c r="G791" s="307"/>
      <c r="H791" s="308"/>
      <c r="J791" s="263"/>
      <c r="K791" s="263"/>
    </row>
    <row r="792" spans="1:11" ht="12.75" customHeight="1" x14ac:dyDescent="0.2">
      <c r="A792" s="263"/>
      <c r="B792" s="263"/>
      <c r="C792" s="304"/>
      <c r="D792" s="305"/>
      <c r="E792" s="263"/>
      <c r="F792" s="306"/>
      <c r="G792" s="307"/>
      <c r="H792" s="308"/>
      <c r="J792" s="263"/>
      <c r="K792" s="263"/>
    </row>
    <row r="793" spans="1:11" ht="12.75" customHeight="1" x14ac:dyDescent="0.2">
      <c r="A793" s="263"/>
      <c r="B793" s="263"/>
      <c r="C793" s="304"/>
      <c r="D793" s="305"/>
      <c r="E793" s="263"/>
      <c r="F793" s="306"/>
      <c r="G793" s="307"/>
      <c r="H793" s="308"/>
      <c r="J793" s="263"/>
      <c r="K793" s="263"/>
    </row>
    <row r="794" spans="1:11" ht="12.75" customHeight="1" x14ac:dyDescent="0.2">
      <c r="A794" s="263"/>
      <c r="B794" s="263"/>
      <c r="C794" s="304"/>
      <c r="D794" s="305"/>
      <c r="E794" s="263"/>
      <c r="F794" s="306"/>
      <c r="G794" s="307"/>
      <c r="H794" s="308"/>
      <c r="J794" s="263"/>
      <c r="K794" s="263"/>
    </row>
    <row r="795" spans="1:11" ht="12.75" customHeight="1" x14ac:dyDescent="0.2">
      <c r="A795" s="263"/>
      <c r="B795" s="263"/>
      <c r="C795" s="304"/>
      <c r="D795" s="305"/>
      <c r="E795" s="263"/>
      <c r="F795" s="306"/>
      <c r="G795" s="307"/>
      <c r="H795" s="308"/>
      <c r="J795" s="263"/>
      <c r="K795" s="263"/>
    </row>
    <row r="796" spans="1:11" ht="12.75" customHeight="1" x14ac:dyDescent="0.2">
      <c r="A796" s="263"/>
      <c r="B796" s="263"/>
      <c r="C796" s="304"/>
      <c r="D796" s="305"/>
      <c r="E796" s="263"/>
      <c r="F796" s="306"/>
      <c r="G796" s="307"/>
      <c r="H796" s="308"/>
      <c r="J796" s="263"/>
      <c r="K796" s="263"/>
    </row>
    <row r="797" spans="1:11" ht="12.75" customHeight="1" x14ac:dyDescent="0.2">
      <c r="A797" s="263"/>
      <c r="B797" s="263"/>
      <c r="C797" s="304"/>
      <c r="D797" s="305"/>
      <c r="E797" s="263"/>
      <c r="F797" s="306"/>
      <c r="G797" s="307"/>
      <c r="H797" s="308"/>
      <c r="J797" s="263"/>
      <c r="K797" s="263"/>
    </row>
    <row r="798" spans="1:11" ht="12.75" customHeight="1" x14ac:dyDescent="0.2">
      <c r="A798" s="263"/>
      <c r="B798" s="263"/>
      <c r="C798" s="304"/>
      <c r="D798" s="305"/>
      <c r="E798" s="263"/>
      <c r="F798" s="306"/>
      <c r="G798" s="307"/>
      <c r="H798" s="308"/>
      <c r="J798" s="263"/>
      <c r="K798" s="263"/>
    </row>
    <row r="799" spans="1:11" ht="12.75" customHeight="1" x14ac:dyDescent="0.2">
      <c r="A799" s="263"/>
      <c r="B799" s="263"/>
      <c r="C799" s="304"/>
      <c r="D799" s="305"/>
      <c r="E799" s="263"/>
      <c r="F799" s="306"/>
      <c r="G799" s="307"/>
      <c r="H799" s="308"/>
      <c r="J799" s="263"/>
      <c r="K799" s="263"/>
    </row>
    <row r="800" spans="1:11" ht="12.75" customHeight="1" x14ac:dyDescent="0.2">
      <c r="A800" s="263"/>
      <c r="B800" s="263"/>
      <c r="C800" s="304"/>
      <c r="D800" s="305"/>
      <c r="E800" s="263"/>
      <c r="F800" s="306"/>
      <c r="G800" s="307"/>
      <c r="H800" s="308"/>
      <c r="J800" s="263"/>
      <c r="K800" s="263"/>
    </row>
    <row r="801" spans="1:11" ht="12.75" customHeight="1" x14ac:dyDescent="0.2">
      <c r="A801" s="263"/>
      <c r="B801" s="263"/>
      <c r="C801" s="304"/>
      <c r="D801" s="305"/>
      <c r="E801" s="263"/>
      <c r="F801" s="306"/>
      <c r="G801" s="307"/>
      <c r="H801" s="308"/>
      <c r="J801" s="263"/>
      <c r="K801" s="263"/>
    </row>
    <row r="802" spans="1:11" ht="12.75" customHeight="1" x14ac:dyDescent="0.2">
      <c r="A802" s="263"/>
      <c r="B802" s="263"/>
      <c r="C802" s="304"/>
      <c r="D802" s="305"/>
      <c r="E802" s="263"/>
      <c r="F802" s="306"/>
      <c r="G802" s="307"/>
      <c r="H802" s="308"/>
      <c r="J802" s="263"/>
      <c r="K802" s="263"/>
    </row>
    <row r="803" spans="1:11" ht="12.75" customHeight="1" x14ac:dyDescent="0.2">
      <c r="A803" s="263"/>
      <c r="B803" s="263"/>
      <c r="C803" s="304"/>
      <c r="D803" s="305"/>
      <c r="E803" s="263"/>
      <c r="F803" s="306"/>
      <c r="G803" s="307"/>
      <c r="H803" s="308"/>
      <c r="J803" s="263"/>
      <c r="K803" s="263"/>
    </row>
    <row r="804" spans="1:11" ht="12.75" customHeight="1" x14ac:dyDescent="0.2">
      <c r="A804" s="263"/>
      <c r="B804" s="263"/>
      <c r="C804" s="304"/>
      <c r="D804" s="305"/>
      <c r="E804" s="263"/>
      <c r="F804" s="306"/>
      <c r="G804" s="307"/>
      <c r="H804" s="308"/>
      <c r="J804" s="263"/>
      <c r="K804" s="263"/>
    </row>
    <row r="805" spans="1:11" ht="12.75" customHeight="1" x14ac:dyDescent="0.2">
      <c r="J805" s="263"/>
      <c r="K805" s="263"/>
    </row>
    <row r="806" spans="1:11" ht="12.75" customHeight="1" x14ac:dyDescent="0.2">
      <c r="J806" s="263"/>
      <c r="K806" s="263"/>
    </row>
  </sheetData>
  <autoFilter ref="B7:H145"/>
  <mergeCells count="7">
    <mergeCell ref="A1:I1"/>
    <mergeCell ref="B2:H2"/>
    <mergeCell ref="B3:H3"/>
    <mergeCell ref="B4:H4"/>
    <mergeCell ref="E5:F5"/>
    <mergeCell ref="H5:H6"/>
    <mergeCell ref="E6:F6"/>
  </mergeCells>
  <printOptions horizontalCentered="1"/>
  <pageMargins left="0.51181102362204722" right="0.51181102362204722" top="0.51181102362204722" bottom="0.6692913385826772" header="0.31496062992125984" footer="0.31496062992125984"/>
  <pageSetup paperSize="9" scale="64" fitToHeight="0" orientation="portrait" r:id="rId1"/>
  <headerFooter>
    <oddFooter>Página &amp;P de &amp;N</oddFooter>
  </headerFooter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U86"/>
  <sheetViews>
    <sheetView view="pageBreakPreview" topLeftCell="B21" zoomScale="112" zoomScaleNormal="100" zoomScaleSheetLayoutView="112" workbookViewId="0">
      <selection activeCell="B7" sqref="B7:E7"/>
    </sheetView>
  </sheetViews>
  <sheetFormatPr defaultRowHeight="12.75" x14ac:dyDescent="0.2"/>
  <cols>
    <col min="1" max="1" width="9.140625" style="155" hidden="1" customWidth="1"/>
    <col min="2" max="2" width="8.42578125" style="155" customWidth="1"/>
    <col min="3" max="3" width="9.7109375" style="155" bestFit="1" customWidth="1"/>
    <col min="4" max="4" width="17.28515625" style="257" customWidth="1"/>
    <col min="5" max="5" width="51.7109375" style="258" customWidth="1"/>
    <col min="6" max="6" width="9.85546875" style="155" customWidth="1"/>
    <col min="7" max="9" width="23.7109375" style="155" customWidth="1"/>
    <col min="10" max="10" width="9.140625" style="155" hidden="1" customWidth="1"/>
    <col min="11" max="11" width="12.85546875" style="155" hidden="1" customWidth="1"/>
    <col min="12" max="12" width="9.140625" style="155" hidden="1" customWidth="1"/>
    <col min="13" max="13" width="17.42578125" style="155" hidden="1" customWidth="1"/>
    <col min="14" max="14" width="8.7109375" style="155" hidden="1" customWidth="1"/>
    <col min="15" max="15" width="17.7109375" style="155" hidden="1" customWidth="1"/>
    <col min="16" max="16" width="13.5703125" style="155" hidden="1" customWidth="1"/>
    <col min="17" max="17" width="10.5703125" style="155" hidden="1" customWidth="1"/>
    <col min="18" max="18" width="17.140625" style="155" hidden="1" customWidth="1"/>
    <col min="19" max="19" width="9.140625" style="154" hidden="1" customWidth="1"/>
    <col min="20" max="20" width="18.85546875" style="155" hidden="1" customWidth="1"/>
    <col min="21" max="21" width="9.85546875" style="155" hidden="1" customWidth="1"/>
    <col min="22" max="22" width="16" style="155" hidden="1" customWidth="1"/>
    <col min="23" max="23" width="10.140625" style="155" hidden="1" customWidth="1"/>
    <col min="24" max="24" width="17.140625" style="155" hidden="1" customWidth="1"/>
    <col min="25" max="25" width="13.140625" style="155" hidden="1" customWidth="1"/>
    <col min="26" max="26" width="11" style="155" hidden="1" customWidth="1"/>
    <col min="27" max="27" width="18.85546875" style="155" hidden="1" customWidth="1"/>
    <col min="28" max="28" width="12.5703125" style="155" hidden="1" customWidth="1"/>
    <col min="29" max="29" width="17.140625" style="155" hidden="1" customWidth="1"/>
    <col min="30" max="30" width="13" style="155" hidden="1" customWidth="1"/>
    <col min="31" max="31" width="18" style="155" hidden="1" customWidth="1"/>
    <col min="32" max="32" width="10.7109375" style="155" hidden="1" customWidth="1"/>
    <col min="33" max="33" width="18" style="155" hidden="1" customWidth="1"/>
    <col min="34" max="34" width="12.7109375" style="155" hidden="1" customWidth="1"/>
    <col min="35" max="35" width="9.140625" style="155" hidden="1" customWidth="1"/>
    <col min="36" max="36" width="16.42578125" style="155" hidden="1" customWidth="1"/>
    <col min="37" max="37" width="11.28515625" style="155" hidden="1" customWidth="1"/>
    <col min="38" max="38" width="18.85546875" style="155" hidden="1" customWidth="1"/>
    <col min="39" max="39" width="12" style="155" hidden="1" customWidth="1"/>
    <col min="40" max="40" width="17.42578125" style="155" hidden="1" customWidth="1"/>
    <col min="41" max="41" width="12" style="155" hidden="1" customWidth="1"/>
    <col min="42" max="42" width="19.7109375" style="155" hidden="1" customWidth="1"/>
    <col min="43" max="43" width="11.28515625" style="155" hidden="1" customWidth="1"/>
    <col min="44" max="44" width="9.140625" style="155" hidden="1" customWidth="1"/>
    <col min="45" max="45" width="17.42578125" style="155" hidden="1" customWidth="1"/>
    <col min="46" max="46" width="8.5703125" style="155" hidden="1" customWidth="1"/>
    <col min="47" max="47" width="18.42578125" style="155" hidden="1" customWidth="1"/>
    <col min="48" max="48" width="11.7109375" style="155" hidden="1" customWidth="1"/>
    <col min="49" max="49" width="19" style="155" hidden="1" customWidth="1"/>
    <col min="50" max="50" width="10.85546875" style="155" hidden="1" customWidth="1"/>
    <col min="51" max="51" width="19.28515625" style="155" hidden="1" customWidth="1"/>
    <col min="52" max="52" width="12.85546875" style="155" hidden="1" customWidth="1"/>
    <col min="53" max="53" width="9.140625" style="155" hidden="1" customWidth="1"/>
    <col min="54" max="54" width="18.140625" style="155" hidden="1" customWidth="1"/>
    <col min="55" max="55" width="13" style="155" hidden="1" customWidth="1"/>
    <col min="56" max="56" width="19.5703125" style="155" hidden="1" customWidth="1"/>
    <col min="57" max="57" width="12.42578125" style="155" hidden="1" customWidth="1"/>
    <col min="58" max="58" width="18.42578125" style="155" hidden="1" customWidth="1"/>
    <col min="59" max="59" width="12" style="155" hidden="1" customWidth="1"/>
    <col min="60" max="60" width="18.28515625" style="155" hidden="1" customWidth="1"/>
    <col min="61" max="61" width="11.140625" style="155" hidden="1" customWidth="1"/>
    <col min="62" max="62" width="9.140625" style="155" hidden="1" customWidth="1"/>
    <col min="63" max="63" width="19.5703125" style="155" hidden="1" customWidth="1"/>
    <col min="64" max="64" width="13.7109375" style="155" hidden="1" customWidth="1"/>
    <col min="65" max="65" width="14" style="155" hidden="1" customWidth="1"/>
    <col min="66" max="66" width="14.28515625" style="155" hidden="1" customWidth="1"/>
    <col min="67" max="67" width="14.85546875" style="155" hidden="1" customWidth="1"/>
    <col min="68" max="68" width="14" style="155" hidden="1" customWidth="1"/>
    <col min="69" max="69" width="14.28515625" style="155" hidden="1" customWidth="1"/>
    <col min="70" max="71" width="9.140625" style="155" hidden="1" customWidth="1"/>
    <col min="72" max="72" width="11.28515625" style="155" hidden="1" customWidth="1"/>
    <col min="73" max="73" width="12.140625" style="155" hidden="1" customWidth="1"/>
    <col min="74" max="74" width="13.140625" style="155" hidden="1" customWidth="1"/>
    <col min="75" max="75" width="13.5703125" style="155" hidden="1" customWidth="1"/>
    <col min="76" max="76" width="13.140625" style="155" hidden="1" customWidth="1"/>
    <col min="77" max="77" width="13.7109375" style="155" hidden="1" customWidth="1"/>
    <col min="78" max="78" width="13.85546875" style="155" hidden="1" customWidth="1"/>
    <col min="79" max="81" width="9.140625" style="155" hidden="1" customWidth="1"/>
    <col min="82" max="82" width="12.7109375" style="155" hidden="1" customWidth="1"/>
    <col min="83" max="84" width="13.5703125" style="155" hidden="1" customWidth="1"/>
    <col min="85" max="86" width="13.85546875" style="155" hidden="1" customWidth="1"/>
    <col min="87" max="87" width="14.85546875" style="155" hidden="1" customWidth="1"/>
    <col min="88" max="89" width="9.140625" style="155" hidden="1" customWidth="1"/>
    <col min="90" max="90" width="10.85546875" style="155" hidden="1" customWidth="1"/>
    <col min="91" max="91" width="15.85546875" style="155" hidden="1" customWidth="1"/>
    <col min="92" max="92" width="13.28515625" style="155" hidden="1" customWidth="1"/>
    <col min="93" max="93" width="13.5703125" style="155" hidden="1" customWidth="1"/>
    <col min="94" max="94" width="15" style="155" hidden="1" customWidth="1"/>
    <col min="95" max="95" width="13.85546875" style="155" hidden="1" customWidth="1"/>
    <col min="96" max="96" width="12.5703125" style="155" hidden="1" customWidth="1"/>
    <col min="97" max="98" width="9.140625" style="155" hidden="1" customWidth="1"/>
    <col min="99" max="99" width="10.85546875" style="155" hidden="1" customWidth="1"/>
    <col min="100" max="100" width="12.7109375" style="155" hidden="1" customWidth="1"/>
    <col min="101" max="101" width="12.5703125" style="155" hidden="1" customWidth="1"/>
    <col min="102" max="102" width="13.28515625" style="155" hidden="1" customWidth="1"/>
    <col min="103" max="103" width="14.42578125" style="155" hidden="1" customWidth="1"/>
    <col min="104" max="104" width="13.85546875" style="155" hidden="1" customWidth="1"/>
    <col min="105" max="105" width="14.140625" style="155" hidden="1" customWidth="1"/>
    <col min="106" max="107" width="9.140625" style="155" hidden="1" customWidth="1"/>
    <col min="108" max="108" width="11" style="155" hidden="1" customWidth="1"/>
    <col min="109" max="109" width="11.140625" style="155" hidden="1" customWidth="1"/>
    <col min="110" max="110" width="13.5703125" style="155" hidden="1" customWidth="1"/>
    <col min="111" max="111" width="12.42578125" style="155" hidden="1" customWidth="1"/>
    <col min="112" max="112" width="13.7109375" style="155" hidden="1" customWidth="1"/>
    <col min="113" max="113" width="11.85546875" style="155" hidden="1" customWidth="1"/>
    <col min="114" max="114" width="14.28515625" style="155" hidden="1" customWidth="1"/>
    <col min="115" max="116" width="9.140625" style="155" hidden="1" customWidth="1"/>
    <col min="117" max="117" width="18" style="155" hidden="1" customWidth="1"/>
    <col min="118" max="118" width="20.7109375" style="155" hidden="1" customWidth="1"/>
    <col min="119" max="119" width="22.140625" style="155" hidden="1" customWidth="1"/>
    <col min="120" max="120" width="14.5703125" style="155" hidden="1" customWidth="1"/>
    <col min="121" max="121" width="9.140625" style="155" hidden="1" customWidth="1"/>
    <col min="122" max="122" width="20.85546875" style="155" hidden="1" customWidth="1"/>
    <col min="123" max="123" width="9.140625" style="155" hidden="1" customWidth="1"/>
    <col min="124" max="124" width="10.7109375" style="155" customWidth="1"/>
    <col min="125" max="125" width="105.7109375" style="155" bestFit="1" customWidth="1"/>
    <col min="126" max="126" width="9.140625" style="155" customWidth="1"/>
    <col min="127" max="256" width="9.140625" style="155"/>
    <col min="257" max="257" width="0" style="155" hidden="1" customWidth="1"/>
    <col min="258" max="258" width="8.42578125" style="155" customWidth="1"/>
    <col min="259" max="259" width="9.7109375" style="155" bestFit="1" customWidth="1"/>
    <col min="260" max="260" width="17.28515625" style="155" customWidth="1"/>
    <col min="261" max="261" width="51.7109375" style="155" customWidth="1"/>
    <col min="262" max="262" width="9.85546875" style="155" customWidth="1"/>
    <col min="263" max="265" width="23.7109375" style="155" customWidth="1"/>
    <col min="266" max="379" width="0" style="155" hidden="1" customWidth="1"/>
    <col min="380" max="380" width="10.7109375" style="155" customWidth="1"/>
    <col min="381" max="381" width="105.7109375" style="155" bestFit="1" customWidth="1"/>
    <col min="382" max="382" width="9.140625" style="155" customWidth="1"/>
    <col min="383" max="512" width="9.140625" style="155"/>
    <col min="513" max="513" width="0" style="155" hidden="1" customWidth="1"/>
    <col min="514" max="514" width="8.42578125" style="155" customWidth="1"/>
    <col min="515" max="515" width="9.7109375" style="155" bestFit="1" customWidth="1"/>
    <col min="516" max="516" width="17.28515625" style="155" customWidth="1"/>
    <col min="517" max="517" width="51.7109375" style="155" customWidth="1"/>
    <col min="518" max="518" width="9.85546875" style="155" customWidth="1"/>
    <col min="519" max="521" width="23.7109375" style="155" customWidth="1"/>
    <col min="522" max="635" width="0" style="155" hidden="1" customWidth="1"/>
    <col min="636" max="636" width="10.7109375" style="155" customWidth="1"/>
    <col min="637" max="637" width="105.7109375" style="155" bestFit="1" customWidth="1"/>
    <col min="638" max="638" width="9.140625" style="155" customWidth="1"/>
    <col min="639" max="768" width="9.140625" style="155"/>
    <col min="769" max="769" width="0" style="155" hidden="1" customWidth="1"/>
    <col min="770" max="770" width="8.42578125" style="155" customWidth="1"/>
    <col min="771" max="771" width="9.7109375" style="155" bestFit="1" customWidth="1"/>
    <col min="772" max="772" width="17.28515625" style="155" customWidth="1"/>
    <col min="773" max="773" width="51.7109375" style="155" customWidth="1"/>
    <col min="774" max="774" width="9.85546875" style="155" customWidth="1"/>
    <col min="775" max="777" width="23.7109375" style="155" customWidth="1"/>
    <col min="778" max="891" width="0" style="155" hidden="1" customWidth="1"/>
    <col min="892" max="892" width="10.7109375" style="155" customWidth="1"/>
    <col min="893" max="893" width="105.7109375" style="155" bestFit="1" customWidth="1"/>
    <col min="894" max="894" width="9.140625" style="155" customWidth="1"/>
    <col min="895" max="1024" width="9.140625" style="155"/>
    <col min="1025" max="1025" width="0" style="155" hidden="1" customWidth="1"/>
    <col min="1026" max="1026" width="8.42578125" style="155" customWidth="1"/>
    <col min="1027" max="1027" width="9.7109375" style="155" bestFit="1" customWidth="1"/>
    <col min="1028" max="1028" width="17.28515625" style="155" customWidth="1"/>
    <col min="1029" max="1029" width="51.7109375" style="155" customWidth="1"/>
    <col min="1030" max="1030" width="9.85546875" style="155" customWidth="1"/>
    <col min="1031" max="1033" width="23.7109375" style="155" customWidth="1"/>
    <col min="1034" max="1147" width="0" style="155" hidden="1" customWidth="1"/>
    <col min="1148" max="1148" width="10.7109375" style="155" customWidth="1"/>
    <col min="1149" max="1149" width="105.7109375" style="155" bestFit="1" customWidth="1"/>
    <col min="1150" max="1150" width="9.140625" style="155" customWidth="1"/>
    <col min="1151" max="1280" width="9.140625" style="155"/>
    <col min="1281" max="1281" width="0" style="155" hidden="1" customWidth="1"/>
    <col min="1282" max="1282" width="8.42578125" style="155" customWidth="1"/>
    <col min="1283" max="1283" width="9.7109375" style="155" bestFit="1" customWidth="1"/>
    <col min="1284" max="1284" width="17.28515625" style="155" customWidth="1"/>
    <col min="1285" max="1285" width="51.7109375" style="155" customWidth="1"/>
    <col min="1286" max="1286" width="9.85546875" style="155" customWidth="1"/>
    <col min="1287" max="1289" width="23.7109375" style="155" customWidth="1"/>
    <col min="1290" max="1403" width="0" style="155" hidden="1" customWidth="1"/>
    <col min="1404" max="1404" width="10.7109375" style="155" customWidth="1"/>
    <col min="1405" max="1405" width="105.7109375" style="155" bestFit="1" customWidth="1"/>
    <col min="1406" max="1406" width="9.140625" style="155" customWidth="1"/>
    <col min="1407" max="1536" width="9.140625" style="155"/>
    <col min="1537" max="1537" width="0" style="155" hidden="1" customWidth="1"/>
    <col min="1538" max="1538" width="8.42578125" style="155" customWidth="1"/>
    <col min="1539" max="1539" width="9.7109375" style="155" bestFit="1" customWidth="1"/>
    <col min="1540" max="1540" width="17.28515625" style="155" customWidth="1"/>
    <col min="1541" max="1541" width="51.7109375" style="155" customWidth="1"/>
    <col min="1542" max="1542" width="9.85546875" style="155" customWidth="1"/>
    <col min="1543" max="1545" width="23.7109375" style="155" customWidth="1"/>
    <col min="1546" max="1659" width="0" style="155" hidden="1" customWidth="1"/>
    <col min="1660" max="1660" width="10.7109375" style="155" customWidth="1"/>
    <col min="1661" max="1661" width="105.7109375" style="155" bestFit="1" customWidth="1"/>
    <col min="1662" max="1662" width="9.140625" style="155" customWidth="1"/>
    <col min="1663" max="1792" width="9.140625" style="155"/>
    <col min="1793" max="1793" width="0" style="155" hidden="1" customWidth="1"/>
    <col min="1794" max="1794" width="8.42578125" style="155" customWidth="1"/>
    <col min="1795" max="1795" width="9.7109375" style="155" bestFit="1" customWidth="1"/>
    <col min="1796" max="1796" width="17.28515625" style="155" customWidth="1"/>
    <col min="1797" max="1797" width="51.7109375" style="155" customWidth="1"/>
    <col min="1798" max="1798" width="9.85546875" style="155" customWidth="1"/>
    <col min="1799" max="1801" width="23.7109375" style="155" customWidth="1"/>
    <col min="1802" max="1915" width="0" style="155" hidden="1" customWidth="1"/>
    <col min="1916" max="1916" width="10.7109375" style="155" customWidth="1"/>
    <col min="1917" max="1917" width="105.7109375" style="155" bestFit="1" customWidth="1"/>
    <col min="1918" max="1918" width="9.140625" style="155" customWidth="1"/>
    <col min="1919" max="2048" width="9.140625" style="155"/>
    <col min="2049" max="2049" width="0" style="155" hidden="1" customWidth="1"/>
    <col min="2050" max="2050" width="8.42578125" style="155" customWidth="1"/>
    <col min="2051" max="2051" width="9.7109375" style="155" bestFit="1" customWidth="1"/>
    <col min="2052" max="2052" width="17.28515625" style="155" customWidth="1"/>
    <col min="2053" max="2053" width="51.7109375" style="155" customWidth="1"/>
    <col min="2054" max="2054" width="9.85546875" style="155" customWidth="1"/>
    <col min="2055" max="2057" width="23.7109375" style="155" customWidth="1"/>
    <col min="2058" max="2171" width="0" style="155" hidden="1" customWidth="1"/>
    <col min="2172" max="2172" width="10.7109375" style="155" customWidth="1"/>
    <col min="2173" max="2173" width="105.7109375" style="155" bestFit="1" customWidth="1"/>
    <col min="2174" max="2174" width="9.140625" style="155" customWidth="1"/>
    <col min="2175" max="2304" width="9.140625" style="155"/>
    <col min="2305" max="2305" width="0" style="155" hidden="1" customWidth="1"/>
    <col min="2306" max="2306" width="8.42578125" style="155" customWidth="1"/>
    <col min="2307" max="2307" width="9.7109375" style="155" bestFit="1" customWidth="1"/>
    <col min="2308" max="2308" width="17.28515625" style="155" customWidth="1"/>
    <col min="2309" max="2309" width="51.7109375" style="155" customWidth="1"/>
    <col min="2310" max="2310" width="9.85546875" style="155" customWidth="1"/>
    <col min="2311" max="2313" width="23.7109375" style="155" customWidth="1"/>
    <col min="2314" max="2427" width="0" style="155" hidden="1" customWidth="1"/>
    <col min="2428" max="2428" width="10.7109375" style="155" customWidth="1"/>
    <col min="2429" max="2429" width="105.7109375" style="155" bestFit="1" customWidth="1"/>
    <col min="2430" max="2430" width="9.140625" style="155" customWidth="1"/>
    <col min="2431" max="2560" width="9.140625" style="155"/>
    <col min="2561" max="2561" width="0" style="155" hidden="1" customWidth="1"/>
    <col min="2562" max="2562" width="8.42578125" style="155" customWidth="1"/>
    <col min="2563" max="2563" width="9.7109375" style="155" bestFit="1" customWidth="1"/>
    <col min="2564" max="2564" width="17.28515625" style="155" customWidth="1"/>
    <col min="2565" max="2565" width="51.7109375" style="155" customWidth="1"/>
    <col min="2566" max="2566" width="9.85546875" style="155" customWidth="1"/>
    <col min="2567" max="2569" width="23.7109375" style="155" customWidth="1"/>
    <col min="2570" max="2683" width="0" style="155" hidden="1" customWidth="1"/>
    <col min="2684" max="2684" width="10.7109375" style="155" customWidth="1"/>
    <col min="2685" max="2685" width="105.7109375" style="155" bestFit="1" customWidth="1"/>
    <col min="2686" max="2686" width="9.140625" style="155" customWidth="1"/>
    <col min="2687" max="2816" width="9.140625" style="155"/>
    <col min="2817" max="2817" width="0" style="155" hidden="1" customWidth="1"/>
    <col min="2818" max="2818" width="8.42578125" style="155" customWidth="1"/>
    <col min="2819" max="2819" width="9.7109375" style="155" bestFit="1" customWidth="1"/>
    <col min="2820" max="2820" width="17.28515625" style="155" customWidth="1"/>
    <col min="2821" max="2821" width="51.7109375" style="155" customWidth="1"/>
    <col min="2822" max="2822" width="9.85546875" style="155" customWidth="1"/>
    <col min="2823" max="2825" width="23.7109375" style="155" customWidth="1"/>
    <col min="2826" max="2939" width="0" style="155" hidden="1" customWidth="1"/>
    <col min="2940" max="2940" width="10.7109375" style="155" customWidth="1"/>
    <col min="2941" max="2941" width="105.7109375" style="155" bestFit="1" customWidth="1"/>
    <col min="2942" max="2942" width="9.140625" style="155" customWidth="1"/>
    <col min="2943" max="3072" width="9.140625" style="155"/>
    <col min="3073" max="3073" width="0" style="155" hidden="1" customWidth="1"/>
    <col min="3074" max="3074" width="8.42578125" style="155" customWidth="1"/>
    <col min="3075" max="3075" width="9.7109375" style="155" bestFit="1" customWidth="1"/>
    <col min="3076" max="3076" width="17.28515625" style="155" customWidth="1"/>
    <col min="3077" max="3077" width="51.7109375" style="155" customWidth="1"/>
    <col min="3078" max="3078" width="9.85546875" style="155" customWidth="1"/>
    <col min="3079" max="3081" width="23.7109375" style="155" customWidth="1"/>
    <col min="3082" max="3195" width="0" style="155" hidden="1" customWidth="1"/>
    <col min="3196" max="3196" width="10.7109375" style="155" customWidth="1"/>
    <col min="3197" max="3197" width="105.7109375" style="155" bestFit="1" customWidth="1"/>
    <col min="3198" max="3198" width="9.140625" style="155" customWidth="1"/>
    <col min="3199" max="3328" width="9.140625" style="155"/>
    <col min="3329" max="3329" width="0" style="155" hidden="1" customWidth="1"/>
    <col min="3330" max="3330" width="8.42578125" style="155" customWidth="1"/>
    <col min="3331" max="3331" width="9.7109375" style="155" bestFit="1" customWidth="1"/>
    <col min="3332" max="3332" width="17.28515625" style="155" customWidth="1"/>
    <col min="3333" max="3333" width="51.7109375" style="155" customWidth="1"/>
    <col min="3334" max="3334" width="9.85546875" style="155" customWidth="1"/>
    <col min="3335" max="3337" width="23.7109375" style="155" customWidth="1"/>
    <col min="3338" max="3451" width="0" style="155" hidden="1" customWidth="1"/>
    <col min="3452" max="3452" width="10.7109375" style="155" customWidth="1"/>
    <col min="3453" max="3453" width="105.7109375" style="155" bestFit="1" customWidth="1"/>
    <col min="3454" max="3454" width="9.140625" style="155" customWidth="1"/>
    <col min="3455" max="3584" width="9.140625" style="155"/>
    <col min="3585" max="3585" width="0" style="155" hidden="1" customWidth="1"/>
    <col min="3586" max="3586" width="8.42578125" style="155" customWidth="1"/>
    <col min="3587" max="3587" width="9.7109375" style="155" bestFit="1" customWidth="1"/>
    <col min="3588" max="3588" width="17.28515625" style="155" customWidth="1"/>
    <col min="3589" max="3589" width="51.7109375" style="155" customWidth="1"/>
    <col min="3590" max="3590" width="9.85546875" style="155" customWidth="1"/>
    <col min="3591" max="3593" width="23.7109375" style="155" customWidth="1"/>
    <col min="3594" max="3707" width="0" style="155" hidden="1" customWidth="1"/>
    <col min="3708" max="3708" width="10.7109375" style="155" customWidth="1"/>
    <col min="3709" max="3709" width="105.7109375" style="155" bestFit="1" customWidth="1"/>
    <col min="3710" max="3710" width="9.140625" style="155" customWidth="1"/>
    <col min="3711" max="3840" width="9.140625" style="155"/>
    <col min="3841" max="3841" width="0" style="155" hidden="1" customWidth="1"/>
    <col min="3842" max="3842" width="8.42578125" style="155" customWidth="1"/>
    <col min="3843" max="3843" width="9.7109375" style="155" bestFit="1" customWidth="1"/>
    <col min="3844" max="3844" width="17.28515625" style="155" customWidth="1"/>
    <col min="3845" max="3845" width="51.7109375" style="155" customWidth="1"/>
    <col min="3846" max="3846" width="9.85546875" style="155" customWidth="1"/>
    <col min="3847" max="3849" width="23.7109375" style="155" customWidth="1"/>
    <col min="3850" max="3963" width="0" style="155" hidden="1" customWidth="1"/>
    <col min="3964" max="3964" width="10.7109375" style="155" customWidth="1"/>
    <col min="3965" max="3965" width="105.7109375" style="155" bestFit="1" customWidth="1"/>
    <col min="3966" max="3966" width="9.140625" style="155" customWidth="1"/>
    <col min="3967" max="4096" width="9.140625" style="155"/>
    <col min="4097" max="4097" width="0" style="155" hidden="1" customWidth="1"/>
    <col min="4098" max="4098" width="8.42578125" style="155" customWidth="1"/>
    <col min="4099" max="4099" width="9.7109375" style="155" bestFit="1" customWidth="1"/>
    <col min="4100" max="4100" width="17.28515625" style="155" customWidth="1"/>
    <col min="4101" max="4101" width="51.7109375" style="155" customWidth="1"/>
    <col min="4102" max="4102" width="9.85546875" style="155" customWidth="1"/>
    <col min="4103" max="4105" width="23.7109375" style="155" customWidth="1"/>
    <col min="4106" max="4219" width="0" style="155" hidden="1" customWidth="1"/>
    <col min="4220" max="4220" width="10.7109375" style="155" customWidth="1"/>
    <col min="4221" max="4221" width="105.7109375" style="155" bestFit="1" customWidth="1"/>
    <col min="4222" max="4222" width="9.140625" style="155" customWidth="1"/>
    <col min="4223" max="4352" width="9.140625" style="155"/>
    <col min="4353" max="4353" width="0" style="155" hidden="1" customWidth="1"/>
    <col min="4354" max="4354" width="8.42578125" style="155" customWidth="1"/>
    <col min="4355" max="4355" width="9.7109375" style="155" bestFit="1" customWidth="1"/>
    <col min="4356" max="4356" width="17.28515625" style="155" customWidth="1"/>
    <col min="4357" max="4357" width="51.7109375" style="155" customWidth="1"/>
    <col min="4358" max="4358" width="9.85546875" style="155" customWidth="1"/>
    <col min="4359" max="4361" width="23.7109375" style="155" customWidth="1"/>
    <col min="4362" max="4475" width="0" style="155" hidden="1" customWidth="1"/>
    <col min="4476" max="4476" width="10.7109375" style="155" customWidth="1"/>
    <col min="4477" max="4477" width="105.7109375" style="155" bestFit="1" customWidth="1"/>
    <col min="4478" max="4478" width="9.140625" style="155" customWidth="1"/>
    <col min="4479" max="4608" width="9.140625" style="155"/>
    <col min="4609" max="4609" width="0" style="155" hidden="1" customWidth="1"/>
    <col min="4610" max="4610" width="8.42578125" style="155" customWidth="1"/>
    <col min="4611" max="4611" width="9.7109375" style="155" bestFit="1" customWidth="1"/>
    <col min="4612" max="4612" width="17.28515625" style="155" customWidth="1"/>
    <col min="4613" max="4613" width="51.7109375" style="155" customWidth="1"/>
    <col min="4614" max="4614" width="9.85546875" style="155" customWidth="1"/>
    <col min="4615" max="4617" width="23.7109375" style="155" customWidth="1"/>
    <col min="4618" max="4731" width="0" style="155" hidden="1" customWidth="1"/>
    <col min="4732" max="4732" width="10.7109375" style="155" customWidth="1"/>
    <col min="4733" max="4733" width="105.7109375" style="155" bestFit="1" customWidth="1"/>
    <col min="4734" max="4734" width="9.140625" style="155" customWidth="1"/>
    <col min="4735" max="4864" width="9.140625" style="155"/>
    <col min="4865" max="4865" width="0" style="155" hidden="1" customWidth="1"/>
    <col min="4866" max="4866" width="8.42578125" style="155" customWidth="1"/>
    <col min="4867" max="4867" width="9.7109375" style="155" bestFit="1" customWidth="1"/>
    <col min="4868" max="4868" width="17.28515625" style="155" customWidth="1"/>
    <col min="4869" max="4869" width="51.7109375" style="155" customWidth="1"/>
    <col min="4870" max="4870" width="9.85546875" style="155" customWidth="1"/>
    <col min="4871" max="4873" width="23.7109375" style="155" customWidth="1"/>
    <col min="4874" max="4987" width="0" style="155" hidden="1" customWidth="1"/>
    <col min="4988" max="4988" width="10.7109375" style="155" customWidth="1"/>
    <col min="4989" max="4989" width="105.7109375" style="155" bestFit="1" customWidth="1"/>
    <col min="4990" max="4990" width="9.140625" style="155" customWidth="1"/>
    <col min="4991" max="5120" width="9.140625" style="155"/>
    <col min="5121" max="5121" width="0" style="155" hidden="1" customWidth="1"/>
    <col min="5122" max="5122" width="8.42578125" style="155" customWidth="1"/>
    <col min="5123" max="5123" width="9.7109375" style="155" bestFit="1" customWidth="1"/>
    <col min="5124" max="5124" width="17.28515625" style="155" customWidth="1"/>
    <col min="5125" max="5125" width="51.7109375" style="155" customWidth="1"/>
    <col min="5126" max="5126" width="9.85546875" style="155" customWidth="1"/>
    <col min="5127" max="5129" width="23.7109375" style="155" customWidth="1"/>
    <col min="5130" max="5243" width="0" style="155" hidden="1" customWidth="1"/>
    <col min="5244" max="5244" width="10.7109375" style="155" customWidth="1"/>
    <col min="5245" max="5245" width="105.7109375" style="155" bestFit="1" customWidth="1"/>
    <col min="5246" max="5246" width="9.140625" style="155" customWidth="1"/>
    <col min="5247" max="5376" width="9.140625" style="155"/>
    <col min="5377" max="5377" width="0" style="155" hidden="1" customWidth="1"/>
    <col min="5378" max="5378" width="8.42578125" style="155" customWidth="1"/>
    <col min="5379" max="5379" width="9.7109375" style="155" bestFit="1" customWidth="1"/>
    <col min="5380" max="5380" width="17.28515625" style="155" customWidth="1"/>
    <col min="5381" max="5381" width="51.7109375" style="155" customWidth="1"/>
    <col min="5382" max="5382" width="9.85546875" style="155" customWidth="1"/>
    <col min="5383" max="5385" width="23.7109375" style="155" customWidth="1"/>
    <col min="5386" max="5499" width="0" style="155" hidden="1" customWidth="1"/>
    <col min="5500" max="5500" width="10.7109375" style="155" customWidth="1"/>
    <col min="5501" max="5501" width="105.7109375" style="155" bestFit="1" customWidth="1"/>
    <col min="5502" max="5502" width="9.140625" style="155" customWidth="1"/>
    <col min="5503" max="5632" width="9.140625" style="155"/>
    <col min="5633" max="5633" width="0" style="155" hidden="1" customWidth="1"/>
    <col min="5634" max="5634" width="8.42578125" style="155" customWidth="1"/>
    <col min="5635" max="5635" width="9.7109375" style="155" bestFit="1" customWidth="1"/>
    <col min="5636" max="5636" width="17.28515625" style="155" customWidth="1"/>
    <col min="5637" max="5637" width="51.7109375" style="155" customWidth="1"/>
    <col min="5638" max="5638" width="9.85546875" style="155" customWidth="1"/>
    <col min="5639" max="5641" width="23.7109375" style="155" customWidth="1"/>
    <col min="5642" max="5755" width="0" style="155" hidden="1" customWidth="1"/>
    <col min="5756" max="5756" width="10.7109375" style="155" customWidth="1"/>
    <col min="5757" max="5757" width="105.7109375" style="155" bestFit="1" customWidth="1"/>
    <col min="5758" max="5758" width="9.140625" style="155" customWidth="1"/>
    <col min="5759" max="5888" width="9.140625" style="155"/>
    <col min="5889" max="5889" width="0" style="155" hidden="1" customWidth="1"/>
    <col min="5890" max="5890" width="8.42578125" style="155" customWidth="1"/>
    <col min="5891" max="5891" width="9.7109375" style="155" bestFit="1" customWidth="1"/>
    <col min="5892" max="5892" width="17.28515625" style="155" customWidth="1"/>
    <col min="5893" max="5893" width="51.7109375" style="155" customWidth="1"/>
    <col min="5894" max="5894" width="9.85546875" style="155" customWidth="1"/>
    <col min="5895" max="5897" width="23.7109375" style="155" customWidth="1"/>
    <col min="5898" max="6011" width="0" style="155" hidden="1" customWidth="1"/>
    <col min="6012" max="6012" width="10.7109375" style="155" customWidth="1"/>
    <col min="6013" max="6013" width="105.7109375" style="155" bestFit="1" customWidth="1"/>
    <col min="6014" max="6014" width="9.140625" style="155" customWidth="1"/>
    <col min="6015" max="6144" width="9.140625" style="155"/>
    <col min="6145" max="6145" width="0" style="155" hidden="1" customWidth="1"/>
    <col min="6146" max="6146" width="8.42578125" style="155" customWidth="1"/>
    <col min="6147" max="6147" width="9.7109375" style="155" bestFit="1" customWidth="1"/>
    <col min="6148" max="6148" width="17.28515625" style="155" customWidth="1"/>
    <col min="6149" max="6149" width="51.7109375" style="155" customWidth="1"/>
    <col min="6150" max="6150" width="9.85546875" style="155" customWidth="1"/>
    <col min="6151" max="6153" width="23.7109375" style="155" customWidth="1"/>
    <col min="6154" max="6267" width="0" style="155" hidden="1" customWidth="1"/>
    <col min="6268" max="6268" width="10.7109375" style="155" customWidth="1"/>
    <col min="6269" max="6269" width="105.7109375" style="155" bestFit="1" customWidth="1"/>
    <col min="6270" max="6270" width="9.140625" style="155" customWidth="1"/>
    <col min="6271" max="6400" width="9.140625" style="155"/>
    <col min="6401" max="6401" width="0" style="155" hidden="1" customWidth="1"/>
    <col min="6402" max="6402" width="8.42578125" style="155" customWidth="1"/>
    <col min="6403" max="6403" width="9.7109375" style="155" bestFit="1" customWidth="1"/>
    <col min="6404" max="6404" width="17.28515625" style="155" customWidth="1"/>
    <col min="6405" max="6405" width="51.7109375" style="155" customWidth="1"/>
    <col min="6406" max="6406" width="9.85546875" style="155" customWidth="1"/>
    <col min="6407" max="6409" width="23.7109375" style="155" customWidth="1"/>
    <col min="6410" max="6523" width="0" style="155" hidden="1" customWidth="1"/>
    <col min="6524" max="6524" width="10.7109375" style="155" customWidth="1"/>
    <col min="6525" max="6525" width="105.7109375" style="155" bestFit="1" customWidth="1"/>
    <col min="6526" max="6526" width="9.140625" style="155" customWidth="1"/>
    <col min="6527" max="6656" width="9.140625" style="155"/>
    <col min="6657" max="6657" width="0" style="155" hidden="1" customWidth="1"/>
    <col min="6658" max="6658" width="8.42578125" style="155" customWidth="1"/>
    <col min="6659" max="6659" width="9.7109375" style="155" bestFit="1" customWidth="1"/>
    <col min="6660" max="6660" width="17.28515625" style="155" customWidth="1"/>
    <col min="6661" max="6661" width="51.7109375" style="155" customWidth="1"/>
    <col min="6662" max="6662" width="9.85546875" style="155" customWidth="1"/>
    <col min="6663" max="6665" width="23.7109375" style="155" customWidth="1"/>
    <col min="6666" max="6779" width="0" style="155" hidden="1" customWidth="1"/>
    <col min="6780" max="6780" width="10.7109375" style="155" customWidth="1"/>
    <col min="6781" max="6781" width="105.7109375" style="155" bestFit="1" customWidth="1"/>
    <col min="6782" max="6782" width="9.140625" style="155" customWidth="1"/>
    <col min="6783" max="6912" width="9.140625" style="155"/>
    <col min="6913" max="6913" width="0" style="155" hidden="1" customWidth="1"/>
    <col min="6914" max="6914" width="8.42578125" style="155" customWidth="1"/>
    <col min="6915" max="6915" width="9.7109375" style="155" bestFit="1" customWidth="1"/>
    <col min="6916" max="6916" width="17.28515625" style="155" customWidth="1"/>
    <col min="6917" max="6917" width="51.7109375" style="155" customWidth="1"/>
    <col min="6918" max="6918" width="9.85546875" style="155" customWidth="1"/>
    <col min="6919" max="6921" width="23.7109375" style="155" customWidth="1"/>
    <col min="6922" max="7035" width="0" style="155" hidden="1" customWidth="1"/>
    <col min="7036" max="7036" width="10.7109375" style="155" customWidth="1"/>
    <col min="7037" max="7037" width="105.7109375" style="155" bestFit="1" customWidth="1"/>
    <col min="7038" max="7038" width="9.140625" style="155" customWidth="1"/>
    <col min="7039" max="7168" width="9.140625" style="155"/>
    <col min="7169" max="7169" width="0" style="155" hidden="1" customWidth="1"/>
    <col min="7170" max="7170" width="8.42578125" style="155" customWidth="1"/>
    <col min="7171" max="7171" width="9.7109375" style="155" bestFit="1" customWidth="1"/>
    <col min="7172" max="7172" width="17.28515625" style="155" customWidth="1"/>
    <col min="7173" max="7173" width="51.7109375" style="155" customWidth="1"/>
    <col min="7174" max="7174" width="9.85546875" style="155" customWidth="1"/>
    <col min="7175" max="7177" width="23.7109375" style="155" customWidth="1"/>
    <col min="7178" max="7291" width="0" style="155" hidden="1" customWidth="1"/>
    <col min="7292" max="7292" width="10.7109375" style="155" customWidth="1"/>
    <col min="7293" max="7293" width="105.7109375" style="155" bestFit="1" customWidth="1"/>
    <col min="7294" max="7294" width="9.140625" style="155" customWidth="1"/>
    <col min="7295" max="7424" width="9.140625" style="155"/>
    <col min="7425" max="7425" width="0" style="155" hidden="1" customWidth="1"/>
    <col min="7426" max="7426" width="8.42578125" style="155" customWidth="1"/>
    <col min="7427" max="7427" width="9.7109375" style="155" bestFit="1" customWidth="1"/>
    <col min="7428" max="7428" width="17.28515625" style="155" customWidth="1"/>
    <col min="7429" max="7429" width="51.7109375" style="155" customWidth="1"/>
    <col min="7430" max="7430" width="9.85546875" style="155" customWidth="1"/>
    <col min="7431" max="7433" width="23.7109375" style="155" customWidth="1"/>
    <col min="7434" max="7547" width="0" style="155" hidden="1" customWidth="1"/>
    <col min="7548" max="7548" width="10.7109375" style="155" customWidth="1"/>
    <col min="7549" max="7549" width="105.7109375" style="155" bestFit="1" customWidth="1"/>
    <col min="7550" max="7550" width="9.140625" style="155" customWidth="1"/>
    <col min="7551" max="7680" width="9.140625" style="155"/>
    <col min="7681" max="7681" width="0" style="155" hidden="1" customWidth="1"/>
    <col min="7682" max="7682" width="8.42578125" style="155" customWidth="1"/>
    <col min="7683" max="7683" width="9.7109375" style="155" bestFit="1" customWidth="1"/>
    <col min="7684" max="7684" width="17.28515625" style="155" customWidth="1"/>
    <col min="7685" max="7685" width="51.7109375" style="155" customWidth="1"/>
    <col min="7686" max="7686" width="9.85546875" style="155" customWidth="1"/>
    <col min="7687" max="7689" width="23.7109375" style="155" customWidth="1"/>
    <col min="7690" max="7803" width="0" style="155" hidden="1" customWidth="1"/>
    <col min="7804" max="7804" width="10.7109375" style="155" customWidth="1"/>
    <col min="7805" max="7805" width="105.7109375" style="155" bestFit="1" customWidth="1"/>
    <col min="7806" max="7806" width="9.140625" style="155" customWidth="1"/>
    <col min="7807" max="7936" width="9.140625" style="155"/>
    <col min="7937" max="7937" width="0" style="155" hidden="1" customWidth="1"/>
    <col min="7938" max="7938" width="8.42578125" style="155" customWidth="1"/>
    <col min="7939" max="7939" width="9.7109375" style="155" bestFit="1" customWidth="1"/>
    <col min="7940" max="7940" width="17.28515625" style="155" customWidth="1"/>
    <col min="7941" max="7941" width="51.7109375" style="155" customWidth="1"/>
    <col min="7942" max="7942" width="9.85546875" style="155" customWidth="1"/>
    <col min="7943" max="7945" width="23.7109375" style="155" customWidth="1"/>
    <col min="7946" max="8059" width="0" style="155" hidden="1" customWidth="1"/>
    <col min="8060" max="8060" width="10.7109375" style="155" customWidth="1"/>
    <col min="8061" max="8061" width="105.7109375" style="155" bestFit="1" customWidth="1"/>
    <col min="8062" max="8062" width="9.140625" style="155" customWidth="1"/>
    <col min="8063" max="8192" width="9.140625" style="155"/>
    <col min="8193" max="8193" width="0" style="155" hidden="1" customWidth="1"/>
    <col min="8194" max="8194" width="8.42578125" style="155" customWidth="1"/>
    <col min="8195" max="8195" width="9.7109375" style="155" bestFit="1" customWidth="1"/>
    <col min="8196" max="8196" width="17.28515625" style="155" customWidth="1"/>
    <col min="8197" max="8197" width="51.7109375" style="155" customWidth="1"/>
    <col min="8198" max="8198" width="9.85546875" style="155" customWidth="1"/>
    <col min="8199" max="8201" width="23.7109375" style="155" customWidth="1"/>
    <col min="8202" max="8315" width="0" style="155" hidden="1" customWidth="1"/>
    <col min="8316" max="8316" width="10.7109375" style="155" customWidth="1"/>
    <col min="8317" max="8317" width="105.7109375" style="155" bestFit="1" customWidth="1"/>
    <col min="8318" max="8318" width="9.140625" style="155" customWidth="1"/>
    <col min="8319" max="8448" width="9.140625" style="155"/>
    <col min="8449" max="8449" width="0" style="155" hidden="1" customWidth="1"/>
    <col min="8450" max="8450" width="8.42578125" style="155" customWidth="1"/>
    <col min="8451" max="8451" width="9.7109375" style="155" bestFit="1" customWidth="1"/>
    <col min="8452" max="8452" width="17.28515625" style="155" customWidth="1"/>
    <col min="8453" max="8453" width="51.7109375" style="155" customWidth="1"/>
    <col min="8454" max="8454" width="9.85546875" style="155" customWidth="1"/>
    <col min="8455" max="8457" width="23.7109375" style="155" customWidth="1"/>
    <col min="8458" max="8571" width="0" style="155" hidden="1" customWidth="1"/>
    <col min="8572" max="8572" width="10.7109375" style="155" customWidth="1"/>
    <col min="8573" max="8573" width="105.7109375" style="155" bestFit="1" customWidth="1"/>
    <col min="8574" max="8574" width="9.140625" style="155" customWidth="1"/>
    <col min="8575" max="8704" width="9.140625" style="155"/>
    <col min="8705" max="8705" width="0" style="155" hidden="1" customWidth="1"/>
    <col min="8706" max="8706" width="8.42578125" style="155" customWidth="1"/>
    <col min="8707" max="8707" width="9.7109375" style="155" bestFit="1" customWidth="1"/>
    <col min="8708" max="8708" width="17.28515625" style="155" customWidth="1"/>
    <col min="8709" max="8709" width="51.7109375" style="155" customWidth="1"/>
    <col min="8710" max="8710" width="9.85546875" style="155" customWidth="1"/>
    <col min="8711" max="8713" width="23.7109375" style="155" customWidth="1"/>
    <col min="8714" max="8827" width="0" style="155" hidden="1" customWidth="1"/>
    <col min="8828" max="8828" width="10.7109375" style="155" customWidth="1"/>
    <col min="8829" max="8829" width="105.7109375" style="155" bestFit="1" customWidth="1"/>
    <col min="8830" max="8830" width="9.140625" style="155" customWidth="1"/>
    <col min="8831" max="8960" width="9.140625" style="155"/>
    <col min="8961" max="8961" width="0" style="155" hidden="1" customWidth="1"/>
    <col min="8962" max="8962" width="8.42578125" style="155" customWidth="1"/>
    <col min="8963" max="8963" width="9.7109375" style="155" bestFit="1" customWidth="1"/>
    <col min="8964" max="8964" width="17.28515625" style="155" customWidth="1"/>
    <col min="8965" max="8965" width="51.7109375" style="155" customWidth="1"/>
    <col min="8966" max="8966" width="9.85546875" style="155" customWidth="1"/>
    <col min="8967" max="8969" width="23.7109375" style="155" customWidth="1"/>
    <col min="8970" max="9083" width="0" style="155" hidden="1" customWidth="1"/>
    <col min="9084" max="9084" width="10.7109375" style="155" customWidth="1"/>
    <col min="9085" max="9085" width="105.7109375" style="155" bestFit="1" customWidth="1"/>
    <col min="9086" max="9086" width="9.140625" style="155" customWidth="1"/>
    <col min="9087" max="9216" width="9.140625" style="155"/>
    <col min="9217" max="9217" width="0" style="155" hidden="1" customWidth="1"/>
    <col min="9218" max="9218" width="8.42578125" style="155" customWidth="1"/>
    <col min="9219" max="9219" width="9.7109375" style="155" bestFit="1" customWidth="1"/>
    <col min="9220" max="9220" width="17.28515625" style="155" customWidth="1"/>
    <col min="9221" max="9221" width="51.7109375" style="155" customWidth="1"/>
    <col min="9222" max="9222" width="9.85546875" style="155" customWidth="1"/>
    <col min="9223" max="9225" width="23.7109375" style="155" customWidth="1"/>
    <col min="9226" max="9339" width="0" style="155" hidden="1" customWidth="1"/>
    <col min="9340" max="9340" width="10.7109375" style="155" customWidth="1"/>
    <col min="9341" max="9341" width="105.7109375" style="155" bestFit="1" customWidth="1"/>
    <col min="9342" max="9342" width="9.140625" style="155" customWidth="1"/>
    <col min="9343" max="9472" width="9.140625" style="155"/>
    <col min="9473" max="9473" width="0" style="155" hidden="1" customWidth="1"/>
    <col min="9474" max="9474" width="8.42578125" style="155" customWidth="1"/>
    <col min="9475" max="9475" width="9.7109375" style="155" bestFit="1" customWidth="1"/>
    <col min="9476" max="9476" width="17.28515625" style="155" customWidth="1"/>
    <col min="9477" max="9477" width="51.7109375" style="155" customWidth="1"/>
    <col min="9478" max="9478" width="9.85546875" style="155" customWidth="1"/>
    <col min="9479" max="9481" width="23.7109375" style="155" customWidth="1"/>
    <col min="9482" max="9595" width="0" style="155" hidden="1" customWidth="1"/>
    <col min="9596" max="9596" width="10.7109375" style="155" customWidth="1"/>
    <col min="9597" max="9597" width="105.7109375" style="155" bestFit="1" customWidth="1"/>
    <col min="9598" max="9598" width="9.140625" style="155" customWidth="1"/>
    <col min="9599" max="9728" width="9.140625" style="155"/>
    <col min="9729" max="9729" width="0" style="155" hidden="1" customWidth="1"/>
    <col min="9730" max="9730" width="8.42578125" style="155" customWidth="1"/>
    <col min="9731" max="9731" width="9.7109375" style="155" bestFit="1" customWidth="1"/>
    <col min="9732" max="9732" width="17.28515625" style="155" customWidth="1"/>
    <col min="9733" max="9733" width="51.7109375" style="155" customWidth="1"/>
    <col min="9734" max="9734" width="9.85546875" style="155" customWidth="1"/>
    <col min="9735" max="9737" width="23.7109375" style="155" customWidth="1"/>
    <col min="9738" max="9851" width="0" style="155" hidden="1" customWidth="1"/>
    <col min="9852" max="9852" width="10.7109375" style="155" customWidth="1"/>
    <col min="9853" max="9853" width="105.7109375" style="155" bestFit="1" customWidth="1"/>
    <col min="9854" max="9854" width="9.140625" style="155" customWidth="1"/>
    <col min="9855" max="9984" width="9.140625" style="155"/>
    <col min="9985" max="9985" width="0" style="155" hidden="1" customWidth="1"/>
    <col min="9986" max="9986" width="8.42578125" style="155" customWidth="1"/>
    <col min="9987" max="9987" width="9.7109375" style="155" bestFit="1" customWidth="1"/>
    <col min="9988" max="9988" width="17.28515625" style="155" customWidth="1"/>
    <col min="9989" max="9989" width="51.7109375" style="155" customWidth="1"/>
    <col min="9990" max="9990" width="9.85546875" style="155" customWidth="1"/>
    <col min="9991" max="9993" width="23.7109375" style="155" customWidth="1"/>
    <col min="9994" max="10107" width="0" style="155" hidden="1" customWidth="1"/>
    <col min="10108" max="10108" width="10.7109375" style="155" customWidth="1"/>
    <col min="10109" max="10109" width="105.7109375" style="155" bestFit="1" customWidth="1"/>
    <col min="10110" max="10110" width="9.140625" style="155" customWidth="1"/>
    <col min="10111" max="10240" width="9.140625" style="155"/>
    <col min="10241" max="10241" width="0" style="155" hidden="1" customWidth="1"/>
    <col min="10242" max="10242" width="8.42578125" style="155" customWidth="1"/>
    <col min="10243" max="10243" width="9.7109375" style="155" bestFit="1" customWidth="1"/>
    <col min="10244" max="10244" width="17.28515625" style="155" customWidth="1"/>
    <col min="10245" max="10245" width="51.7109375" style="155" customWidth="1"/>
    <col min="10246" max="10246" width="9.85546875" style="155" customWidth="1"/>
    <col min="10247" max="10249" width="23.7109375" style="155" customWidth="1"/>
    <col min="10250" max="10363" width="0" style="155" hidden="1" customWidth="1"/>
    <col min="10364" max="10364" width="10.7109375" style="155" customWidth="1"/>
    <col min="10365" max="10365" width="105.7109375" style="155" bestFit="1" customWidth="1"/>
    <col min="10366" max="10366" width="9.140625" style="155" customWidth="1"/>
    <col min="10367" max="10496" width="9.140625" style="155"/>
    <col min="10497" max="10497" width="0" style="155" hidden="1" customWidth="1"/>
    <col min="10498" max="10498" width="8.42578125" style="155" customWidth="1"/>
    <col min="10499" max="10499" width="9.7109375" style="155" bestFit="1" customWidth="1"/>
    <col min="10500" max="10500" width="17.28515625" style="155" customWidth="1"/>
    <col min="10501" max="10501" width="51.7109375" style="155" customWidth="1"/>
    <col min="10502" max="10502" width="9.85546875" style="155" customWidth="1"/>
    <col min="10503" max="10505" width="23.7109375" style="155" customWidth="1"/>
    <col min="10506" max="10619" width="0" style="155" hidden="1" customWidth="1"/>
    <col min="10620" max="10620" width="10.7109375" style="155" customWidth="1"/>
    <col min="10621" max="10621" width="105.7109375" style="155" bestFit="1" customWidth="1"/>
    <col min="10622" max="10622" width="9.140625" style="155" customWidth="1"/>
    <col min="10623" max="10752" width="9.140625" style="155"/>
    <col min="10753" max="10753" width="0" style="155" hidden="1" customWidth="1"/>
    <col min="10754" max="10754" width="8.42578125" style="155" customWidth="1"/>
    <col min="10755" max="10755" width="9.7109375" style="155" bestFit="1" customWidth="1"/>
    <col min="10756" max="10756" width="17.28515625" style="155" customWidth="1"/>
    <col min="10757" max="10757" width="51.7109375" style="155" customWidth="1"/>
    <col min="10758" max="10758" width="9.85546875" style="155" customWidth="1"/>
    <col min="10759" max="10761" width="23.7109375" style="155" customWidth="1"/>
    <col min="10762" max="10875" width="0" style="155" hidden="1" customWidth="1"/>
    <col min="10876" max="10876" width="10.7109375" style="155" customWidth="1"/>
    <col min="10877" max="10877" width="105.7109375" style="155" bestFit="1" customWidth="1"/>
    <col min="10878" max="10878" width="9.140625" style="155" customWidth="1"/>
    <col min="10879" max="11008" width="9.140625" style="155"/>
    <col min="11009" max="11009" width="0" style="155" hidden="1" customWidth="1"/>
    <col min="11010" max="11010" width="8.42578125" style="155" customWidth="1"/>
    <col min="11011" max="11011" width="9.7109375" style="155" bestFit="1" customWidth="1"/>
    <col min="11012" max="11012" width="17.28515625" style="155" customWidth="1"/>
    <col min="11013" max="11013" width="51.7109375" style="155" customWidth="1"/>
    <col min="11014" max="11014" width="9.85546875" style="155" customWidth="1"/>
    <col min="11015" max="11017" width="23.7109375" style="155" customWidth="1"/>
    <col min="11018" max="11131" width="0" style="155" hidden="1" customWidth="1"/>
    <col min="11132" max="11132" width="10.7109375" style="155" customWidth="1"/>
    <col min="11133" max="11133" width="105.7109375" style="155" bestFit="1" customWidth="1"/>
    <col min="11134" max="11134" width="9.140625" style="155" customWidth="1"/>
    <col min="11135" max="11264" width="9.140625" style="155"/>
    <col min="11265" max="11265" width="0" style="155" hidden="1" customWidth="1"/>
    <col min="11266" max="11266" width="8.42578125" style="155" customWidth="1"/>
    <col min="11267" max="11267" width="9.7109375" style="155" bestFit="1" customWidth="1"/>
    <col min="11268" max="11268" width="17.28515625" style="155" customWidth="1"/>
    <col min="11269" max="11269" width="51.7109375" style="155" customWidth="1"/>
    <col min="11270" max="11270" width="9.85546875" style="155" customWidth="1"/>
    <col min="11271" max="11273" width="23.7109375" style="155" customWidth="1"/>
    <col min="11274" max="11387" width="0" style="155" hidden="1" customWidth="1"/>
    <col min="11388" max="11388" width="10.7109375" style="155" customWidth="1"/>
    <col min="11389" max="11389" width="105.7109375" style="155" bestFit="1" customWidth="1"/>
    <col min="11390" max="11390" width="9.140625" style="155" customWidth="1"/>
    <col min="11391" max="11520" width="9.140625" style="155"/>
    <col min="11521" max="11521" width="0" style="155" hidden="1" customWidth="1"/>
    <col min="11522" max="11522" width="8.42578125" style="155" customWidth="1"/>
    <col min="11523" max="11523" width="9.7109375" style="155" bestFit="1" customWidth="1"/>
    <col min="11524" max="11524" width="17.28515625" style="155" customWidth="1"/>
    <col min="11525" max="11525" width="51.7109375" style="155" customWidth="1"/>
    <col min="11526" max="11526" width="9.85546875" style="155" customWidth="1"/>
    <col min="11527" max="11529" width="23.7109375" style="155" customWidth="1"/>
    <col min="11530" max="11643" width="0" style="155" hidden="1" customWidth="1"/>
    <col min="11644" max="11644" width="10.7109375" style="155" customWidth="1"/>
    <col min="11645" max="11645" width="105.7109375" style="155" bestFit="1" customWidth="1"/>
    <col min="11646" max="11646" width="9.140625" style="155" customWidth="1"/>
    <col min="11647" max="11776" width="9.140625" style="155"/>
    <col min="11777" max="11777" width="0" style="155" hidden="1" customWidth="1"/>
    <col min="11778" max="11778" width="8.42578125" style="155" customWidth="1"/>
    <col min="11779" max="11779" width="9.7109375" style="155" bestFit="1" customWidth="1"/>
    <col min="11780" max="11780" width="17.28515625" style="155" customWidth="1"/>
    <col min="11781" max="11781" width="51.7109375" style="155" customWidth="1"/>
    <col min="11782" max="11782" width="9.85546875" style="155" customWidth="1"/>
    <col min="11783" max="11785" width="23.7109375" style="155" customWidth="1"/>
    <col min="11786" max="11899" width="0" style="155" hidden="1" customWidth="1"/>
    <col min="11900" max="11900" width="10.7109375" style="155" customWidth="1"/>
    <col min="11901" max="11901" width="105.7109375" style="155" bestFit="1" customWidth="1"/>
    <col min="11902" max="11902" width="9.140625" style="155" customWidth="1"/>
    <col min="11903" max="12032" width="9.140625" style="155"/>
    <col min="12033" max="12033" width="0" style="155" hidden="1" customWidth="1"/>
    <col min="12034" max="12034" width="8.42578125" style="155" customWidth="1"/>
    <col min="12035" max="12035" width="9.7109375" style="155" bestFit="1" customWidth="1"/>
    <col min="12036" max="12036" width="17.28515625" style="155" customWidth="1"/>
    <col min="12037" max="12037" width="51.7109375" style="155" customWidth="1"/>
    <col min="12038" max="12038" width="9.85546875" style="155" customWidth="1"/>
    <col min="12039" max="12041" width="23.7109375" style="155" customWidth="1"/>
    <col min="12042" max="12155" width="0" style="155" hidden="1" customWidth="1"/>
    <col min="12156" max="12156" width="10.7109375" style="155" customWidth="1"/>
    <col min="12157" max="12157" width="105.7109375" style="155" bestFit="1" customWidth="1"/>
    <col min="12158" max="12158" width="9.140625" style="155" customWidth="1"/>
    <col min="12159" max="12288" width="9.140625" style="155"/>
    <col min="12289" max="12289" width="0" style="155" hidden="1" customWidth="1"/>
    <col min="12290" max="12290" width="8.42578125" style="155" customWidth="1"/>
    <col min="12291" max="12291" width="9.7109375" style="155" bestFit="1" customWidth="1"/>
    <col min="12292" max="12292" width="17.28515625" style="155" customWidth="1"/>
    <col min="12293" max="12293" width="51.7109375" style="155" customWidth="1"/>
    <col min="12294" max="12294" width="9.85546875" style="155" customWidth="1"/>
    <col min="12295" max="12297" width="23.7109375" style="155" customWidth="1"/>
    <col min="12298" max="12411" width="0" style="155" hidden="1" customWidth="1"/>
    <col min="12412" max="12412" width="10.7109375" style="155" customWidth="1"/>
    <col min="12413" max="12413" width="105.7109375" style="155" bestFit="1" customWidth="1"/>
    <col min="12414" max="12414" width="9.140625" style="155" customWidth="1"/>
    <col min="12415" max="12544" width="9.140625" style="155"/>
    <col min="12545" max="12545" width="0" style="155" hidden="1" customWidth="1"/>
    <col min="12546" max="12546" width="8.42578125" style="155" customWidth="1"/>
    <col min="12547" max="12547" width="9.7109375" style="155" bestFit="1" customWidth="1"/>
    <col min="12548" max="12548" width="17.28515625" style="155" customWidth="1"/>
    <col min="12549" max="12549" width="51.7109375" style="155" customWidth="1"/>
    <col min="12550" max="12550" width="9.85546875" style="155" customWidth="1"/>
    <col min="12551" max="12553" width="23.7109375" style="155" customWidth="1"/>
    <col min="12554" max="12667" width="0" style="155" hidden="1" customWidth="1"/>
    <col min="12668" max="12668" width="10.7109375" style="155" customWidth="1"/>
    <col min="12669" max="12669" width="105.7109375" style="155" bestFit="1" customWidth="1"/>
    <col min="12670" max="12670" width="9.140625" style="155" customWidth="1"/>
    <col min="12671" max="12800" width="9.140625" style="155"/>
    <col min="12801" max="12801" width="0" style="155" hidden="1" customWidth="1"/>
    <col min="12802" max="12802" width="8.42578125" style="155" customWidth="1"/>
    <col min="12803" max="12803" width="9.7109375" style="155" bestFit="1" customWidth="1"/>
    <col min="12804" max="12804" width="17.28515625" style="155" customWidth="1"/>
    <col min="12805" max="12805" width="51.7109375" style="155" customWidth="1"/>
    <col min="12806" max="12806" width="9.85546875" style="155" customWidth="1"/>
    <col min="12807" max="12809" width="23.7109375" style="155" customWidth="1"/>
    <col min="12810" max="12923" width="0" style="155" hidden="1" customWidth="1"/>
    <col min="12924" max="12924" width="10.7109375" style="155" customWidth="1"/>
    <col min="12925" max="12925" width="105.7109375" style="155" bestFit="1" customWidth="1"/>
    <col min="12926" max="12926" width="9.140625" style="155" customWidth="1"/>
    <col min="12927" max="13056" width="9.140625" style="155"/>
    <col min="13057" max="13057" width="0" style="155" hidden="1" customWidth="1"/>
    <col min="13058" max="13058" width="8.42578125" style="155" customWidth="1"/>
    <col min="13059" max="13059" width="9.7109375" style="155" bestFit="1" customWidth="1"/>
    <col min="13060" max="13060" width="17.28515625" style="155" customWidth="1"/>
    <col min="13061" max="13061" width="51.7109375" style="155" customWidth="1"/>
    <col min="13062" max="13062" width="9.85546875" style="155" customWidth="1"/>
    <col min="13063" max="13065" width="23.7109375" style="155" customWidth="1"/>
    <col min="13066" max="13179" width="0" style="155" hidden="1" customWidth="1"/>
    <col min="13180" max="13180" width="10.7109375" style="155" customWidth="1"/>
    <col min="13181" max="13181" width="105.7109375" style="155" bestFit="1" customWidth="1"/>
    <col min="13182" max="13182" width="9.140625" style="155" customWidth="1"/>
    <col min="13183" max="13312" width="9.140625" style="155"/>
    <col min="13313" max="13313" width="0" style="155" hidden="1" customWidth="1"/>
    <col min="13314" max="13314" width="8.42578125" style="155" customWidth="1"/>
    <col min="13315" max="13315" width="9.7109375" style="155" bestFit="1" customWidth="1"/>
    <col min="13316" max="13316" width="17.28515625" style="155" customWidth="1"/>
    <col min="13317" max="13317" width="51.7109375" style="155" customWidth="1"/>
    <col min="13318" max="13318" width="9.85546875" style="155" customWidth="1"/>
    <col min="13319" max="13321" width="23.7109375" style="155" customWidth="1"/>
    <col min="13322" max="13435" width="0" style="155" hidden="1" customWidth="1"/>
    <col min="13436" max="13436" width="10.7109375" style="155" customWidth="1"/>
    <col min="13437" max="13437" width="105.7109375" style="155" bestFit="1" customWidth="1"/>
    <col min="13438" max="13438" width="9.140625" style="155" customWidth="1"/>
    <col min="13439" max="13568" width="9.140625" style="155"/>
    <col min="13569" max="13569" width="0" style="155" hidden="1" customWidth="1"/>
    <col min="13570" max="13570" width="8.42578125" style="155" customWidth="1"/>
    <col min="13571" max="13571" width="9.7109375" style="155" bestFit="1" customWidth="1"/>
    <col min="13572" max="13572" width="17.28515625" style="155" customWidth="1"/>
    <col min="13573" max="13573" width="51.7109375" style="155" customWidth="1"/>
    <col min="13574" max="13574" width="9.85546875" style="155" customWidth="1"/>
    <col min="13575" max="13577" width="23.7109375" style="155" customWidth="1"/>
    <col min="13578" max="13691" width="0" style="155" hidden="1" customWidth="1"/>
    <col min="13692" max="13692" width="10.7109375" style="155" customWidth="1"/>
    <col min="13693" max="13693" width="105.7109375" style="155" bestFit="1" customWidth="1"/>
    <col min="13694" max="13694" width="9.140625" style="155" customWidth="1"/>
    <col min="13695" max="13824" width="9.140625" style="155"/>
    <col min="13825" max="13825" width="0" style="155" hidden="1" customWidth="1"/>
    <col min="13826" max="13826" width="8.42578125" style="155" customWidth="1"/>
    <col min="13827" max="13827" width="9.7109375" style="155" bestFit="1" customWidth="1"/>
    <col min="13828" max="13828" width="17.28515625" style="155" customWidth="1"/>
    <col min="13829" max="13829" width="51.7109375" style="155" customWidth="1"/>
    <col min="13830" max="13830" width="9.85546875" style="155" customWidth="1"/>
    <col min="13831" max="13833" width="23.7109375" style="155" customWidth="1"/>
    <col min="13834" max="13947" width="0" style="155" hidden="1" customWidth="1"/>
    <col min="13948" max="13948" width="10.7109375" style="155" customWidth="1"/>
    <col min="13949" max="13949" width="105.7109375" style="155" bestFit="1" customWidth="1"/>
    <col min="13950" max="13950" width="9.140625" style="155" customWidth="1"/>
    <col min="13951" max="14080" width="9.140625" style="155"/>
    <col min="14081" max="14081" width="0" style="155" hidden="1" customWidth="1"/>
    <col min="14082" max="14082" width="8.42578125" style="155" customWidth="1"/>
    <col min="14083" max="14083" width="9.7109375" style="155" bestFit="1" customWidth="1"/>
    <col min="14084" max="14084" width="17.28515625" style="155" customWidth="1"/>
    <col min="14085" max="14085" width="51.7109375" style="155" customWidth="1"/>
    <col min="14086" max="14086" width="9.85546875" style="155" customWidth="1"/>
    <col min="14087" max="14089" width="23.7109375" style="155" customWidth="1"/>
    <col min="14090" max="14203" width="0" style="155" hidden="1" customWidth="1"/>
    <col min="14204" max="14204" width="10.7109375" style="155" customWidth="1"/>
    <col min="14205" max="14205" width="105.7109375" style="155" bestFit="1" customWidth="1"/>
    <col min="14206" max="14206" width="9.140625" style="155" customWidth="1"/>
    <col min="14207" max="14336" width="9.140625" style="155"/>
    <col min="14337" max="14337" width="0" style="155" hidden="1" customWidth="1"/>
    <col min="14338" max="14338" width="8.42578125" style="155" customWidth="1"/>
    <col min="14339" max="14339" width="9.7109375" style="155" bestFit="1" customWidth="1"/>
    <col min="14340" max="14340" width="17.28515625" style="155" customWidth="1"/>
    <col min="14341" max="14341" width="51.7109375" style="155" customWidth="1"/>
    <col min="14342" max="14342" width="9.85546875" style="155" customWidth="1"/>
    <col min="14343" max="14345" width="23.7109375" style="155" customWidth="1"/>
    <col min="14346" max="14459" width="0" style="155" hidden="1" customWidth="1"/>
    <col min="14460" max="14460" width="10.7109375" style="155" customWidth="1"/>
    <col min="14461" max="14461" width="105.7109375" style="155" bestFit="1" customWidth="1"/>
    <col min="14462" max="14462" width="9.140625" style="155" customWidth="1"/>
    <col min="14463" max="14592" width="9.140625" style="155"/>
    <col min="14593" max="14593" width="0" style="155" hidden="1" customWidth="1"/>
    <col min="14594" max="14594" width="8.42578125" style="155" customWidth="1"/>
    <col min="14595" max="14595" width="9.7109375" style="155" bestFit="1" customWidth="1"/>
    <col min="14596" max="14596" width="17.28515625" style="155" customWidth="1"/>
    <col min="14597" max="14597" width="51.7109375" style="155" customWidth="1"/>
    <col min="14598" max="14598" width="9.85546875" style="155" customWidth="1"/>
    <col min="14599" max="14601" width="23.7109375" style="155" customWidth="1"/>
    <col min="14602" max="14715" width="0" style="155" hidden="1" customWidth="1"/>
    <col min="14716" max="14716" width="10.7109375" style="155" customWidth="1"/>
    <col min="14717" max="14717" width="105.7109375" style="155" bestFit="1" customWidth="1"/>
    <col min="14718" max="14718" width="9.140625" style="155" customWidth="1"/>
    <col min="14719" max="14848" width="9.140625" style="155"/>
    <col min="14849" max="14849" width="0" style="155" hidden="1" customWidth="1"/>
    <col min="14850" max="14850" width="8.42578125" style="155" customWidth="1"/>
    <col min="14851" max="14851" width="9.7109375" style="155" bestFit="1" customWidth="1"/>
    <col min="14852" max="14852" width="17.28515625" style="155" customWidth="1"/>
    <col min="14853" max="14853" width="51.7109375" style="155" customWidth="1"/>
    <col min="14854" max="14854" width="9.85546875" style="155" customWidth="1"/>
    <col min="14855" max="14857" width="23.7109375" style="155" customWidth="1"/>
    <col min="14858" max="14971" width="0" style="155" hidden="1" customWidth="1"/>
    <col min="14972" max="14972" width="10.7109375" style="155" customWidth="1"/>
    <col min="14973" max="14973" width="105.7109375" style="155" bestFit="1" customWidth="1"/>
    <col min="14974" max="14974" width="9.140625" style="155" customWidth="1"/>
    <col min="14975" max="15104" width="9.140625" style="155"/>
    <col min="15105" max="15105" width="0" style="155" hidden="1" customWidth="1"/>
    <col min="15106" max="15106" width="8.42578125" style="155" customWidth="1"/>
    <col min="15107" max="15107" width="9.7109375" style="155" bestFit="1" customWidth="1"/>
    <col min="15108" max="15108" width="17.28515625" style="155" customWidth="1"/>
    <col min="15109" max="15109" width="51.7109375" style="155" customWidth="1"/>
    <col min="15110" max="15110" width="9.85546875" style="155" customWidth="1"/>
    <col min="15111" max="15113" width="23.7109375" style="155" customWidth="1"/>
    <col min="15114" max="15227" width="0" style="155" hidden="1" customWidth="1"/>
    <col min="15228" max="15228" width="10.7109375" style="155" customWidth="1"/>
    <col min="15229" max="15229" width="105.7109375" style="155" bestFit="1" customWidth="1"/>
    <col min="15230" max="15230" width="9.140625" style="155" customWidth="1"/>
    <col min="15231" max="15360" width="9.140625" style="155"/>
    <col min="15361" max="15361" width="0" style="155" hidden="1" customWidth="1"/>
    <col min="15362" max="15362" width="8.42578125" style="155" customWidth="1"/>
    <col min="15363" max="15363" width="9.7109375" style="155" bestFit="1" customWidth="1"/>
    <col min="15364" max="15364" width="17.28515625" style="155" customWidth="1"/>
    <col min="15365" max="15365" width="51.7109375" style="155" customWidth="1"/>
    <col min="15366" max="15366" width="9.85546875" style="155" customWidth="1"/>
    <col min="15367" max="15369" width="23.7109375" style="155" customWidth="1"/>
    <col min="15370" max="15483" width="0" style="155" hidden="1" customWidth="1"/>
    <col min="15484" max="15484" width="10.7109375" style="155" customWidth="1"/>
    <col min="15485" max="15485" width="105.7109375" style="155" bestFit="1" customWidth="1"/>
    <col min="15486" max="15486" width="9.140625" style="155" customWidth="1"/>
    <col min="15487" max="15616" width="9.140625" style="155"/>
    <col min="15617" max="15617" width="0" style="155" hidden="1" customWidth="1"/>
    <col min="15618" max="15618" width="8.42578125" style="155" customWidth="1"/>
    <col min="15619" max="15619" width="9.7109375" style="155" bestFit="1" customWidth="1"/>
    <col min="15620" max="15620" width="17.28515625" style="155" customWidth="1"/>
    <col min="15621" max="15621" width="51.7109375" style="155" customWidth="1"/>
    <col min="15622" max="15622" width="9.85546875" style="155" customWidth="1"/>
    <col min="15623" max="15625" width="23.7109375" style="155" customWidth="1"/>
    <col min="15626" max="15739" width="0" style="155" hidden="1" customWidth="1"/>
    <col min="15740" max="15740" width="10.7109375" style="155" customWidth="1"/>
    <col min="15741" max="15741" width="105.7109375" style="155" bestFit="1" customWidth="1"/>
    <col min="15742" max="15742" width="9.140625" style="155" customWidth="1"/>
    <col min="15743" max="15872" width="9.140625" style="155"/>
    <col min="15873" max="15873" width="0" style="155" hidden="1" customWidth="1"/>
    <col min="15874" max="15874" width="8.42578125" style="155" customWidth="1"/>
    <col min="15875" max="15875" width="9.7109375" style="155" bestFit="1" customWidth="1"/>
    <col min="15876" max="15876" width="17.28515625" style="155" customWidth="1"/>
    <col min="15877" max="15877" width="51.7109375" style="155" customWidth="1"/>
    <col min="15878" max="15878" width="9.85546875" style="155" customWidth="1"/>
    <col min="15879" max="15881" width="23.7109375" style="155" customWidth="1"/>
    <col min="15882" max="15995" width="0" style="155" hidden="1" customWidth="1"/>
    <col min="15996" max="15996" width="10.7109375" style="155" customWidth="1"/>
    <col min="15997" max="15997" width="105.7109375" style="155" bestFit="1" customWidth="1"/>
    <col min="15998" max="15998" width="9.140625" style="155" customWidth="1"/>
    <col min="15999" max="16128" width="9.140625" style="155"/>
    <col min="16129" max="16129" width="0" style="155" hidden="1" customWidth="1"/>
    <col min="16130" max="16130" width="8.42578125" style="155" customWidth="1"/>
    <col min="16131" max="16131" width="9.7109375" style="155" bestFit="1" customWidth="1"/>
    <col min="16132" max="16132" width="17.28515625" style="155" customWidth="1"/>
    <col min="16133" max="16133" width="51.7109375" style="155" customWidth="1"/>
    <col min="16134" max="16134" width="9.85546875" style="155" customWidth="1"/>
    <col min="16135" max="16137" width="23.7109375" style="155" customWidth="1"/>
    <col min="16138" max="16251" width="0" style="155" hidden="1" customWidth="1"/>
    <col min="16252" max="16252" width="10.7109375" style="155" customWidth="1"/>
    <col min="16253" max="16253" width="105.7109375" style="155" bestFit="1" customWidth="1"/>
    <col min="16254" max="16254" width="9.140625" style="155" customWidth="1"/>
    <col min="16255" max="16384" width="9.140625" style="155"/>
  </cols>
  <sheetData>
    <row r="1" spans="1:120" ht="30" customHeight="1" x14ac:dyDescent="0.2">
      <c r="A1" s="561" t="s">
        <v>8018</v>
      </c>
      <c r="B1" s="149"/>
      <c r="C1" s="150"/>
      <c r="D1" s="151"/>
      <c r="E1" s="152"/>
      <c r="F1" s="150"/>
      <c r="G1" s="150"/>
      <c r="H1" s="150"/>
      <c r="I1" s="150"/>
      <c r="J1" s="150"/>
      <c r="K1" s="150"/>
      <c r="L1" s="150"/>
      <c r="M1" s="150"/>
      <c r="N1" s="150"/>
      <c r="O1" s="150"/>
      <c r="P1" s="150"/>
      <c r="Q1" s="150"/>
      <c r="R1" s="153"/>
    </row>
    <row r="2" spans="1:120" ht="30" customHeight="1" x14ac:dyDescent="0.2">
      <c r="A2" s="562"/>
      <c r="B2" s="156"/>
      <c r="C2" s="157"/>
      <c r="D2" s="158"/>
      <c r="E2" s="159"/>
      <c r="F2" s="157"/>
      <c r="G2" s="157"/>
      <c r="H2" s="157"/>
      <c r="I2" s="157"/>
      <c r="J2" s="157"/>
      <c r="K2" s="157"/>
      <c r="L2" s="157"/>
      <c r="M2" s="157"/>
      <c r="N2" s="157"/>
      <c r="O2" s="157"/>
      <c r="P2" s="157"/>
      <c r="Q2" s="157"/>
      <c r="R2" s="160"/>
    </row>
    <row r="3" spans="1:120" ht="30" customHeight="1" x14ac:dyDescent="0.35">
      <c r="A3" s="562"/>
      <c r="B3" s="578" t="s">
        <v>8019</v>
      </c>
      <c r="C3" s="579"/>
      <c r="D3" s="579"/>
      <c r="E3" s="579"/>
      <c r="F3" s="579"/>
      <c r="G3" s="579"/>
      <c r="H3" s="579"/>
      <c r="I3" s="579"/>
      <c r="J3" s="579"/>
      <c r="K3" s="579"/>
      <c r="L3" s="579"/>
      <c r="M3" s="579"/>
      <c r="N3" s="579"/>
      <c r="O3" s="579"/>
      <c r="P3" s="579"/>
      <c r="Q3" s="579"/>
      <c r="R3" s="579"/>
      <c r="S3" s="579"/>
      <c r="T3" s="579"/>
      <c r="U3" s="579"/>
      <c r="V3" s="579"/>
      <c r="W3" s="579"/>
      <c r="X3" s="579"/>
      <c r="Y3" s="579"/>
      <c r="Z3" s="579"/>
      <c r="AA3" s="579"/>
      <c r="AB3" s="579"/>
      <c r="AC3" s="579"/>
      <c r="AD3" s="579"/>
      <c r="AE3" s="579"/>
      <c r="AF3" s="579"/>
      <c r="AG3" s="579"/>
      <c r="AH3" s="579"/>
      <c r="AI3" s="579"/>
      <c r="AJ3" s="579"/>
      <c r="AK3" s="579"/>
      <c r="AL3" s="579"/>
      <c r="AM3" s="579"/>
      <c r="AN3" s="579"/>
      <c r="AO3" s="579"/>
      <c r="AP3" s="579"/>
      <c r="AQ3" s="579"/>
      <c r="AR3" s="579"/>
      <c r="AS3" s="579"/>
      <c r="AT3" s="579"/>
      <c r="AU3" s="579"/>
      <c r="AV3" s="579"/>
      <c r="AW3" s="579"/>
      <c r="AX3" s="579"/>
      <c r="AY3" s="579"/>
      <c r="AZ3" s="579"/>
      <c r="BA3" s="579"/>
      <c r="BB3" s="579"/>
    </row>
    <row r="4" spans="1:120" ht="30" customHeight="1" x14ac:dyDescent="0.35">
      <c r="A4" s="562"/>
      <c r="B4" s="580" t="s">
        <v>8020</v>
      </c>
      <c r="C4" s="581"/>
      <c r="D4" s="581"/>
      <c r="E4" s="581"/>
      <c r="F4" s="581"/>
      <c r="G4" s="581"/>
      <c r="H4" s="581"/>
      <c r="I4" s="581"/>
      <c r="J4" s="161"/>
      <c r="K4" s="161"/>
      <c r="L4" s="161"/>
      <c r="M4" s="161"/>
      <c r="N4" s="161"/>
      <c r="O4" s="161"/>
      <c r="P4" s="161"/>
      <c r="Q4" s="161"/>
      <c r="R4" s="162"/>
      <c r="S4" s="163"/>
      <c r="T4" s="164"/>
      <c r="U4" s="164"/>
      <c r="V4" s="164"/>
      <c r="W4" s="164"/>
      <c r="X4" s="164"/>
      <c r="Y4" s="164"/>
      <c r="Z4" s="164"/>
      <c r="AA4" s="164"/>
      <c r="AB4" s="164"/>
      <c r="AC4" s="164"/>
      <c r="AD4" s="164"/>
      <c r="AE4" s="164"/>
      <c r="AF4" s="164"/>
      <c r="AG4" s="164"/>
      <c r="AH4" s="164"/>
      <c r="AI4" s="164"/>
      <c r="AJ4" s="164"/>
      <c r="AK4" s="164"/>
      <c r="AL4" s="164"/>
      <c r="AM4" s="164"/>
      <c r="AN4" s="164"/>
      <c r="AO4" s="164"/>
      <c r="AP4" s="164"/>
      <c r="AQ4" s="164"/>
      <c r="AR4" s="164"/>
      <c r="AS4" s="164"/>
      <c r="AT4" s="164"/>
      <c r="AU4" s="164"/>
      <c r="AV4" s="164"/>
      <c r="AW4" s="164"/>
      <c r="AX4" s="164"/>
      <c r="AY4" s="164"/>
      <c r="AZ4" s="164"/>
      <c r="BA4" s="164"/>
      <c r="BB4" s="164"/>
    </row>
    <row r="5" spans="1:120" ht="30" customHeight="1" x14ac:dyDescent="0.2">
      <c r="A5" s="562"/>
      <c r="B5" s="576" t="s">
        <v>8600</v>
      </c>
      <c r="C5" s="577"/>
      <c r="D5" s="577"/>
      <c r="E5" s="577"/>
      <c r="F5" s="157"/>
      <c r="G5" s="157"/>
      <c r="H5" s="157"/>
      <c r="I5" s="157"/>
      <c r="J5" s="157"/>
      <c r="K5" s="157"/>
      <c r="L5" s="157"/>
      <c r="M5" s="157"/>
      <c r="N5" s="157"/>
      <c r="O5" s="157"/>
      <c r="P5" s="157"/>
      <c r="Q5" s="157"/>
      <c r="R5" s="160"/>
    </row>
    <row r="6" spans="1:120" ht="30" customHeight="1" x14ac:dyDescent="0.2">
      <c r="A6" s="562"/>
      <c r="B6" s="576" t="str">
        <f>[1]PLANILHA!A6</f>
        <v xml:space="preserve">Endereço: </v>
      </c>
      <c r="C6" s="577"/>
      <c r="D6" s="577"/>
      <c r="E6" s="577"/>
      <c r="F6" s="157"/>
      <c r="G6" s="157"/>
      <c r="H6" s="157"/>
      <c r="I6" s="157"/>
      <c r="J6" s="157"/>
      <c r="K6" s="157"/>
      <c r="L6" s="157"/>
      <c r="M6" s="157"/>
      <c r="N6" s="157"/>
      <c r="O6" s="157"/>
      <c r="P6" s="157"/>
      <c r="Q6" s="157"/>
      <c r="R6" s="160"/>
    </row>
    <row r="7" spans="1:120" ht="30" customHeight="1" x14ac:dyDescent="0.2">
      <c r="A7" s="562"/>
      <c r="B7" s="576" t="str">
        <f>[1]PLANILHA!A7</f>
        <v>DATA DA ELABORAÇÃO 2018</v>
      </c>
      <c r="C7" s="577"/>
      <c r="D7" s="577"/>
      <c r="E7" s="577"/>
      <c r="F7" s="157"/>
      <c r="G7" s="157"/>
      <c r="H7" s="157"/>
      <c r="I7" s="157"/>
      <c r="J7" s="157"/>
      <c r="K7" s="157"/>
      <c r="L7" s="157"/>
      <c r="M7" s="157"/>
      <c r="N7" s="157"/>
      <c r="O7" s="157"/>
      <c r="P7" s="157"/>
      <c r="Q7" s="157"/>
      <c r="R7" s="160"/>
    </row>
    <row r="8" spans="1:120" ht="30" customHeight="1" thickBot="1" x14ac:dyDescent="0.25">
      <c r="A8" s="562"/>
      <c r="B8" s="576" t="s">
        <v>8543</v>
      </c>
      <c r="C8" s="577"/>
      <c r="D8" s="577"/>
      <c r="E8" s="577"/>
      <c r="F8" s="157"/>
      <c r="G8" s="157"/>
      <c r="H8" s="157"/>
      <c r="I8" s="157"/>
      <c r="J8" s="157"/>
      <c r="K8" s="157"/>
      <c r="L8" s="157"/>
      <c r="M8" s="157"/>
      <c r="N8" s="157"/>
      <c r="O8" s="157"/>
      <c r="P8" s="157"/>
      <c r="Q8" s="157"/>
      <c r="R8" s="160"/>
    </row>
    <row r="9" spans="1:120" ht="60" hidden="1" customHeight="1" x14ac:dyDescent="0.2">
      <c r="A9" s="568" t="s">
        <v>8021</v>
      </c>
      <c r="B9" s="570"/>
      <c r="C9" s="571"/>
      <c r="D9" s="571"/>
      <c r="E9" s="571"/>
      <c r="F9" s="571"/>
      <c r="G9" s="571"/>
      <c r="H9" s="571"/>
      <c r="I9" s="571"/>
      <c r="J9" s="571"/>
      <c r="K9" s="571"/>
      <c r="L9" s="571"/>
      <c r="M9" s="571"/>
      <c r="N9" s="571"/>
      <c r="O9" s="165"/>
      <c r="P9" s="165"/>
      <c r="Q9" s="150"/>
      <c r="R9" s="153"/>
    </row>
    <row r="10" spans="1:120" ht="24.95" hidden="1" customHeight="1" x14ac:dyDescent="0.2">
      <c r="A10" s="569"/>
      <c r="B10" s="572" t="s">
        <v>8022</v>
      </c>
      <c r="C10" s="573"/>
      <c r="D10" s="573"/>
      <c r="E10" s="573"/>
      <c r="F10" s="573"/>
      <c r="G10" s="573"/>
      <c r="H10" s="573"/>
      <c r="I10" s="573"/>
      <c r="J10" s="573"/>
      <c r="K10" s="573"/>
      <c r="L10" s="573"/>
      <c r="M10" s="573"/>
      <c r="N10" s="573"/>
      <c r="O10" s="166"/>
      <c r="P10" s="166"/>
      <c r="Q10" s="157"/>
      <c r="R10" s="160"/>
    </row>
    <row r="11" spans="1:120" ht="24.95" hidden="1" customHeight="1" x14ac:dyDescent="0.2">
      <c r="A11" s="569"/>
      <c r="B11" s="574" t="s">
        <v>8019</v>
      </c>
      <c r="C11" s="575"/>
      <c r="D11" s="575"/>
      <c r="E11" s="575"/>
      <c r="F11" s="167"/>
      <c r="G11" s="168"/>
      <c r="H11" s="168"/>
      <c r="I11" s="168"/>
      <c r="J11" s="168"/>
      <c r="K11" s="168"/>
      <c r="L11" s="168"/>
      <c r="M11" s="168"/>
      <c r="N11" s="168"/>
      <c r="O11" s="168"/>
      <c r="P11" s="168"/>
      <c r="Q11" s="169"/>
      <c r="R11" s="170"/>
      <c r="S11" s="171"/>
      <c r="T11" s="172"/>
      <c r="U11" s="172"/>
      <c r="V11" s="172"/>
      <c r="W11" s="172"/>
      <c r="X11" s="172"/>
      <c r="Y11" s="172"/>
      <c r="Z11" s="172"/>
      <c r="AA11" s="172"/>
      <c r="AB11" s="172"/>
      <c r="AC11" s="172"/>
      <c r="AD11" s="172"/>
      <c r="AE11" s="172"/>
      <c r="AF11" s="172"/>
      <c r="AG11" s="172"/>
      <c r="AH11" s="172"/>
      <c r="AI11" s="172"/>
      <c r="AJ11" s="172"/>
      <c r="AK11" s="172"/>
      <c r="AL11" s="172"/>
      <c r="AM11" s="172"/>
      <c r="AN11" s="172"/>
      <c r="AO11" s="172"/>
      <c r="AP11" s="172"/>
      <c r="AQ11" s="172"/>
      <c r="AR11" s="172"/>
      <c r="AS11" s="172"/>
      <c r="AT11" s="172"/>
      <c r="AU11" s="172"/>
      <c r="AV11" s="172"/>
      <c r="AW11" s="172"/>
      <c r="AX11" s="172"/>
      <c r="AY11" s="172"/>
      <c r="AZ11" s="172"/>
      <c r="BA11" s="172"/>
      <c r="BB11" s="172"/>
      <c r="BC11" s="172"/>
      <c r="BD11" s="172"/>
      <c r="BE11" s="172"/>
      <c r="BF11" s="172"/>
      <c r="BG11" s="172"/>
      <c r="BH11" s="172"/>
      <c r="BI11" s="172"/>
      <c r="BJ11" s="172"/>
      <c r="BK11" s="172"/>
      <c r="BL11" s="172"/>
      <c r="BM11" s="172"/>
      <c r="BN11" s="172"/>
      <c r="BO11" s="172"/>
      <c r="BP11" s="172"/>
      <c r="BQ11" s="172"/>
      <c r="BR11" s="172"/>
      <c r="BS11" s="172"/>
      <c r="BT11" s="172"/>
      <c r="BU11" s="172"/>
      <c r="BV11" s="172"/>
      <c r="BW11" s="172"/>
      <c r="BX11" s="172"/>
      <c r="BY11" s="172"/>
      <c r="BZ11" s="172"/>
      <c r="CA11" s="172"/>
      <c r="CB11" s="172"/>
      <c r="CC11" s="172"/>
      <c r="CD11" s="172"/>
      <c r="CE11" s="172"/>
      <c r="CF11" s="172"/>
      <c r="CG11" s="172"/>
      <c r="CH11" s="172"/>
      <c r="CI11" s="172"/>
      <c r="CJ11" s="172"/>
      <c r="CK11" s="172"/>
      <c r="CL11" s="172"/>
      <c r="CM11" s="172"/>
      <c r="CN11" s="172"/>
      <c r="CO11" s="172"/>
      <c r="CP11" s="172"/>
      <c r="CQ11" s="172"/>
      <c r="CR11" s="172"/>
      <c r="CS11" s="172"/>
      <c r="CT11" s="172"/>
      <c r="CU11" s="172"/>
      <c r="CV11" s="172"/>
      <c r="CW11" s="172"/>
      <c r="CX11" s="172"/>
      <c r="CY11" s="172"/>
      <c r="CZ11" s="172"/>
      <c r="DA11" s="172"/>
      <c r="DB11" s="172"/>
      <c r="DC11" s="172"/>
      <c r="DD11" s="172"/>
      <c r="DE11" s="172"/>
      <c r="DF11" s="172"/>
      <c r="DG11" s="172"/>
      <c r="DH11" s="172"/>
      <c r="DI11" s="172"/>
      <c r="DJ11" s="172"/>
      <c r="DK11" s="172"/>
      <c r="DL11" s="172"/>
      <c r="DM11" s="172"/>
      <c r="DN11" s="172"/>
      <c r="DO11" s="172"/>
      <c r="DP11" s="172"/>
    </row>
    <row r="12" spans="1:120" ht="24.95" hidden="1" customHeight="1" x14ac:dyDescent="0.2">
      <c r="A12" s="569"/>
      <c r="B12" s="576" t="s">
        <v>8023</v>
      </c>
      <c r="C12" s="577"/>
      <c r="D12" s="577"/>
      <c r="E12" s="577"/>
      <c r="F12" s="173"/>
      <c r="G12" s="168"/>
      <c r="H12" s="168"/>
      <c r="I12" s="168"/>
      <c r="J12" s="168"/>
      <c r="K12" s="168"/>
      <c r="L12" s="168"/>
      <c r="M12" s="168"/>
      <c r="N12" s="168"/>
      <c r="O12" s="168"/>
      <c r="P12" s="168"/>
      <c r="Q12" s="169"/>
      <c r="R12" s="170"/>
      <c r="S12" s="171"/>
      <c r="T12" s="172"/>
      <c r="U12" s="172"/>
      <c r="V12" s="172"/>
      <c r="W12" s="172"/>
      <c r="X12" s="172"/>
      <c r="Y12" s="172"/>
      <c r="Z12" s="172"/>
      <c r="AA12" s="172"/>
      <c r="AB12" s="172"/>
      <c r="AC12" s="172"/>
      <c r="AD12" s="172"/>
      <c r="AE12" s="172"/>
      <c r="AF12" s="172"/>
      <c r="AG12" s="172"/>
      <c r="AH12" s="172"/>
      <c r="AI12" s="172"/>
      <c r="AJ12" s="172"/>
      <c r="AK12" s="172"/>
      <c r="AL12" s="172"/>
      <c r="AM12" s="172"/>
      <c r="AN12" s="172"/>
      <c r="AO12" s="172"/>
      <c r="AP12" s="172"/>
      <c r="AQ12" s="172"/>
      <c r="AR12" s="172"/>
      <c r="AS12" s="172"/>
      <c r="AT12" s="172"/>
      <c r="AU12" s="172"/>
      <c r="AV12" s="172"/>
      <c r="AW12" s="172"/>
      <c r="AX12" s="172"/>
      <c r="AY12" s="172"/>
      <c r="AZ12" s="172"/>
      <c r="BA12" s="172"/>
      <c r="BB12" s="172"/>
      <c r="BC12" s="172"/>
      <c r="BD12" s="172"/>
      <c r="BE12" s="172"/>
      <c r="BF12" s="172"/>
      <c r="BG12" s="172"/>
      <c r="BH12" s="172"/>
      <c r="BI12" s="172"/>
      <c r="BJ12" s="172"/>
      <c r="BK12" s="172"/>
      <c r="BL12" s="172"/>
      <c r="BM12" s="172"/>
      <c r="BN12" s="172"/>
      <c r="BO12" s="172"/>
      <c r="BP12" s="172"/>
      <c r="BQ12" s="172"/>
      <c r="BR12" s="172"/>
      <c r="BS12" s="172"/>
      <c r="BT12" s="172"/>
      <c r="BU12" s="172"/>
      <c r="BV12" s="172"/>
      <c r="BW12" s="172"/>
      <c r="BX12" s="172"/>
      <c r="BY12" s="172"/>
      <c r="BZ12" s="172"/>
      <c r="CA12" s="172"/>
      <c r="CB12" s="172"/>
      <c r="CC12" s="172"/>
      <c r="CD12" s="172"/>
      <c r="CE12" s="172"/>
      <c r="CF12" s="172"/>
      <c r="CG12" s="172"/>
      <c r="CH12" s="172"/>
      <c r="CI12" s="172"/>
      <c r="CJ12" s="172"/>
      <c r="CK12" s="172"/>
      <c r="CL12" s="172"/>
      <c r="CM12" s="172"/>
      <c r="CN12" s="172"/>
      <c r="CO12" s="172"/>
      <c r="CP12" s="172"/>
      <c r="CQ12" s="172"/>
      <c r="CR12" s="172"/>
      <c r="CS12" s="172"/>
      <c r="CT12" s="172"/>
      <c r="CU12" s="172"/>
      <c r="CV12" s="172"/>
      <c r="CW12" s="172"/>
      <c r="CX12" s="172"/>
      <c r="CY12" s="172"/>
      <c r="CZ12" s="172"/>
      <c r="DA12" s="172"/>
      <c r="DB12" s="172"/>
      <c r="DC12" s="172"/>
      <c r="DD12" s="172"/>
      <c r="DE12" s="172"/>
      <c r="DF12" s="172"/>
      <c r="DG12" s="172"/>
      <c r="DH12" s="172"/>
      <c r="DI12" s="172"/>
      <c r="DJ12" s="172"/>
      <c r="DK12" s="172"/>
      <c r="DL12" s="172"/>
      <c r="DM12" s="172"/>
      <c r="DN12" s="172"/>
      <c r="DO12" s="172"/>
      <c r="DP12" s="172"/>
    </row>
    <row r="13" spans="1:120" ht="24.95" hidden="1" customHeight="1" x14ac:dyDescent="0.2">
      <c r="A13" s="569"/>
      <c r="B13" s="576" t="s">
        <v>8024</v>
      </c>
      <c r="C13" s="577"/>
      <c r="D13" s="577"/>
      <c r="E13" s="577"/>
      <c r="F13" s="173"/>
      <c r="G13" s="168"/>
      <c r="H13" s="168"/>
      <c r="I13" s="168"/>
      <c r="J13" s="168"/>
      <c r="K13" s="168"/>
      <c r="L13" s="168"/>
      <c r="M13" s="168"/>
      <c r="N13" s="168"/>
      <c r="O13" s="168"/>
      <c r="P13" s="168"/>
      <c r="Q13" s="169"/>
      <c r="R13" s="170"/>
      <c r="S13" s="171"/>
      <c r="T13" s="172"/>
      <c r="U13" s="172"/>
      <c r="V13" s="172"/>
      <c r="W13" s="172"/>
      <c r="X13" s="172"/>
      <c r="Y13" s="172"/>
      <c r="Z13" s="172"/>
      <c r="AA13" s="172"/>
      <c r="AB13" s="172"/>
      <c r="AC13" s="172"/>
      <c r="AD13" s="172"/>
      <c r="AE13" s="172"/>
      <c r="AF13" s="172"/>
      <c r="AG13" s="172"/>
      <c r="AH13" s="172"/>
      <c r="AI13" s="172"/>
      <c r="AJ13" s="172"/>
      <c r="AK13" s="172"/>
      <c r="AL13" s="172"/>
      <c r="AM13" s="172"/>
      <c r="AN13" s="172"/>
      <c r="AO13" s="172"/>
      <c r="AP13" s="172"/>
      <c r="AQ13" s="172"/>
      <c r="AR13" s="172"/>
      <c r="AS13" s="172"/>
      <c r="AT13" s="172"/>
      <c r="AU13" s="172"/>
      <c r="AV13" s="172"/>
      <c r="AW13" s="172"/>
      <c r="AX13" s="172"/>
      <c r="AY13" s="172"/>
      <c r="AZ13" s="172"/>
      <c r="BA13" s="172"/>
      <c r="BB13" s="172"/>
      <c r="BC13" s="172"/>
      <c r="BD13" s="172"/>
      <c r="BE13" s="172"/>
      <c r="BF13" s="172"/>
      <c r="BG13" s="172"/>
      <c r="BH13" s="172"/>
      <c r="BI13" s="172"/>
      <c r="BJ13" s="172"/>
      <c r="BK13" s="172"/>
      <c r="BL13" s="172"/>
      <c r="BM13" s="172"/>
      <c r="BN13" s="172"/>
      <c r="BO13" s="172"/>
      <c r="BP13" s="172"/>
      <c r="BQ13" s="172"/>
      <c r="BR13" s="172"/>
      <c r="BS13" s="172"/>
      <c r="BT13" s="172"/>
      <c r="BU13" s="172"/>
      <c r="BV13" s="172"/>
      <c r="BW13" s="172"/>
      <c r="BX13" s="172"/>
      <c r="BY13" s="172"/>
      <c r="BZ13" s="172"/>
      <c r="CA13" s="172"/>
      <c r="CB13" s="172"/>
      <c r="CC13" s="172"/>
      <c r="CD13" s="172"/>
      <c r="CE13" s="172"/>
      <c r="CF13" s="172"/>
      <c r="CG13" s="172"/>
      <c r="CH13" s="172"/>
      <c r="CI13" s="172"/>
      <c r="CJ13" s="172"/>
      <c r="CK13" s="172"/>
      <c r="CL13" s="172"/>
      <c r="CM13" s="172"/>
      <c r="CN13" s="172"/>
      <c r="CO13" s="172"/>
      <c r="CP13" s="172"/>
      <c r="CQ13" s="172"/>
      <c r="CR13" s="172"/>
      <c r="CS13" s="172"/>
      <c r="CT13" s="172"/>
      <c r="CU13" s="172"/>
      <c r="CV13" s="172"/>
      <c r="CW13" s="172"/>
      <c r="CX13" s="172"/>
      <c r="CY13" s="172"/>
      <c r="CZ13" s="172"/>
      <c r="DA13" s="172"/>
      <c r="DB13" s="172"/>
      <c r="DC13" s="172"/>
      <c r="DD13" s="172"/>
      <c r="DE13" s="172"/>
      <c r="DF13" s="172"/>
      <c r="DG13" s="172"/>
      <c r="DH13" s="172"/>
      <c r="DI13" s="172"/>
      <c r="DJ13" s="172"/>
      <c r="DK13" s="172"/>
      <c r="DL13" s="172"/>
      <c r="DM13" s="172"/>
      <c r="DN13" s="172"/>
      <c r="DO13" s="172"/>
      <c r="DP13" s="172"/>
    </row>
    <row r="14" spans="1:120" ht="24.95" hidden="1" customHeight="1" x14ac:dyDescent="0.2">
      <c r="A14" s="569"/>
      <c r="B14" s="574" t="s">
        <v>8025</v>
      </c>
      <c r="C14" s="575"/>
      <c r="D14" s="575"/>
      <c r="E14" s="575"/>
      <c r="F14" s="173"/>
      <c r="G14" s="174"/>
      <c r="H14" s="174"/>
      <c r="I14" s="174"/>
      <c r="J14" s="168"/>
      <c r="K14" s="168"/>
      <c r="L14" s="168"/>
      <c r="M14" s="168"/>
      <c r="N14" s="168"/>
      <c r="O14" s="168"/>
      <c r="P14" s="168"/>
      <c r="Q14" s="169"/>
      <c r="R14" s="170"/>
      <c r="S14" s="171"/>
      <c r="T14" s="172"/>
      <c r="U14" s="172"/>
      <c r="V14" s="172"/>
      <c r="W14" s="172"/>
      <c r="X14" s="172"/>
      <c r="Y14" s="172"/>
      <c r="Z14" s="172"/>
      <c r="AA14" s="172"/>
      <c r="AB14" s="172"/>
      <c r="AC14" s="172"/>
      <c r="AD14" s="172"/>
      <c r="AE14" s="172"/>
      <c r="AF14" s="172"/>
      <c r="AG14" s="172"/>
      <c r="AH14" s="172"/>
      <c r="AI14" s="172"/>
      <c r="AJ14" s="172"/>
      <c r="AK14" s="172"/>
      <c r="AL14" s="172"/>
      <c r="AM14" s="172"/>
      <c r="AN14" s="172"/>
      <c r="AO14" s="172"/>
      <c r="AP14" s="172"/>
      <c r="AQ14" s="172"/>
      <c r="AR14" s="172"/>
      <c r="AS14" s="172"/>
      <c r="AT14" s="172"/>
      <c r="AU14" s="172"/>
      <c r="AV14" s="172"/>
      <c r="AW14" s="172"/>
      <c r="AX14" s="172"/>
      <c r="AY14" s="172"/>
      <c r="AZ14" s="172"/>
      <c r="BA14" s="172"/>
      <c r="BB14" s="172"/>
      <c r="BC14" s="172"/>
      <c r="BD14" s="172"/>
      <c r="BE14" s="172"/>
      <c r="BF14" s="172"/>
      <c r="BG14" s="172"/>
      <c r="BH14" s="172"/>
      <c r="BI14" s="172"/>
      <c r="BJ14" s="172"/>
      <c r="BK14" s="172"/>
      <c r="BL14" s="172"/>
      <c r="BM14" s="172"/>
      <c r="BN14" s="172"/>
      <c r="BO14" s="172"/>
      <c r="BP14" s="172"/>
      <c r="BQ14" s="172"/>
      <c r="BR14" s="172"/>
      <c r="BS14" s="172"/>
      <c r="BT14" s="172"/>
      <c r="BU14" s="172"/>
      <c r="BV14" s="172"/>
      <c r="BW14" s="172"/>
      <c r="BX14" s="172"/>
      <c r="BY14" s="172"/>
      <c r="BZ14" s="172"/>
      <c r="CA14" s="172"/>
      <c r="CB14" s="172"/>
      <c r="CC14" s="172"/>
      <c r="CD14" s="172"/>
      <c r="CE14" s="172"/>
      <c r="CF14" s="172"/>
      <c r="CG14" s="172"/>
      <c r="CH14" s="172"/>
      <c r="CI14" s="172"/>
      <c r="CJ14" s="172"/>
      <c r="CK14" s="172"/>
      <c r="CL14" s="172"/>
      <c r="CM14" s="172"/>
      <c r="CN14" s="172"/>
      <c r="CO14" s="172"/>
      <c r="CP14" s="172"/>
      <c r="CQ14" s="172"/>
      <c r="CR14" s="172"/>
      <c r="CS14" s="172"/>
      <c r="CT14" s="172"/>
      <c r="CU14" s="172"/>
      <c r="CV14" s="172"/>
      <c r="CW14" s="172"/>
      <c r="CX14" s="172"/>
      <c r="CY14" s="172"/>
      <c r="CZ14" s="172"/>
      <c r="DA14" s="172"/>
      <c r="DB14" s="172"/>
      <c r="DC14" s="172"/>
      <c r="DD14" s="172"/>
      <c r="DE14" s="172"/>
      <c r="DF14" s="172"/>
      <c r="DG14" s="172"/>
      <c r="DH14" s="172"/>
      <c r="DI14" s="172"/>
      <c r="DJ14" s="172"/>
      <c r="DK14" s="172"/>
      <c r="DL14" s="172"/>
      <c r="DM14" s="172"/>
      <c r="DN14" s="172"/>
      <c r="DO14" s="172"/>
      <c r="DP14" s="172"/>
    </row>
    <row r="15" spans="1:120" ht="24.75" hidden="1" customHeight="1" x14ac:dyDescent="0.2">
      <c r="A15" s="569"/>
      <c r="B15" s="574" t="s">
        <v>8026</v>
      </c>
      <c r="C15" s="575"/>
      <c r="D15" s="575"/>
      <c r="E15" s="575"/>
      <c r="F15" s="173"/>
      <c r="G15" s="174"/>
      <c r="H15" s="174"/>
      <c r="I15" s="174"/>
      <c r="J15" s="174"/>
      <c r="K15" s="174"/>
      <c r="L15" s="168"/>
      <c r="M15" s="168"/>
      <c r="N15" s="168"/>
      <c r="O15" s="168"/>
      <c r="P15" s="168"/>
      <c r="Q15" s="169"/>
      <c r="R15" s="170"/>
      <c r="S15" s="171"/>
      <c r="T15" s="172"/>
      <c r="U15" s="172"/>
      <c r="V15" s="172"/>
      <c r="W15" s="172"/>
      <c r="X15" s="172"/>
      <c r="Y15" s="172"/>
      <c r="Z15" s="172"/>
      <c r="AA15" s="172"/>
      <c r="AB15" s="172"/>
      <c r="AC15" s="172"/>
      <c r="AD15" s="172"/>
      <c r="AE15" s="172"/>
      <c r="AF15" s="172"/>
      <c r="AG15" s="172"/>
      <c r="AH15" s="172"/>
      <c r="AI15" s="172"/>
      <c r="AJ15" s="172"/>
      <c r="AK15" s="172"/>
      <c r="AL15" s="172"/>
      <c r="AM15" s="172"/>
      <c r="AN15" s="172"/>
      <c r="AO15" s="172"/>
      <c r="AP15" s="172"/>
      <c r="AQ15" s="172"/>
      <c r="AR15" s="172"/>
      <c r="AS15" s="172"/>
      <c r="AT15" s="172"/>
      <c r="AU15" s="172"/>
      <c r="AV15" s="172"/>
      <c r="AW15" s="172"/>
      <c r="AX15" s="172"/>
      <c r="AY15" s="172"/>
      <c r="AZ15" s="172"/>
      <c r="BA15" s="172"/>
      <c r="BB15" s="172"/>
      <c r="BC15" s="172"/>
      <c r="BD15" s="172"/>
      <c r="BE15" s="172"/>
      <c r="BF15" s="172"/>
      <c r="BG15" s="172"/>
      <c r="BH15" s="172"/>
      <c r="BI15" s="172"/>
      <c r="BJ15" s="172"/>
      <c r="BK15" s="172"/>
      <c r="BL15" s="172"/>
      <c r="BM15" s="172"/>
      <c r="BN15" s="172"/>
      <c r="BO15" s="172"/>
      <c r="BP15" s="172"/>
      <c r="BQ15" s="172"/>
      <c r="BR15" s="172"/>
      <c r="BS15" s="172"/>
      <c r="BT15" s="172"/>
      <c r="BU15" s="172"/>
      <c r="BV15" s="172"/>
      <c r="BW15" s="172"/>
      <c r="BX15" s="172"/>
      <c r="BY15" s="172"/>
      <c r="BZ15" s="172"/>
      <c r="CA15" s="172"/>
      <c r="CB15" s="172"/>
      <c r="CC15" s="172"/>
      <c r="CD15" s="172"/>
      <c r="CE15" s="172"/>
      <c r="CF15" s="172"/>
      <c r="CG15" s="172"/>
      <c r="CH15" s="172"/>
      <c r="CI15" s="172"/>
      <c r="CJ15" s="172"/>
      <c r="CK15" s="172"/>
      <c r="CL15" s="172"/>
      <c r="CM15" s="172"/>
      <c r="CN15" s="172"/>
      <c r="CO15" s="172"/>
      <c r="CP15" s="172"/>
      <c r="CQ15" s="172"/>
      <c r="CR15" s="172"/>
      <c r="CS15" s="172"/>
      <c r="CT15" s="172"/>
      <c r="CU15" s="172"/>
      <c r="CV15" s="172"/>
      <c r="CW15" s="172"/>
      <c r="CX15" s="172"/>
      <c r="CY15" s="172"/>
      <c r="CZ15" s="172"/>
      <c r="DA15" s="172"/>
      <c r="DB15" s="172"/>
      <c r="DC15" s="172"/>
      <c r="DD15" s="172"/>
      <c r="DE15" s="172"/>
      <c r="DF15" s="172"/>
      <c r="DG15" s="172"/>
      <c r="DH15" s="172"/>
      <c r="DI15" s="172"/>
      <c r="DJ15" s="172"/>
      <c r="DK15" s="172"/>
      <c r="DL15" s="172"/>
      <c r="DM15" s="172"/>
      <c r="DN15" s="172"/>
      <c r="DO15" s="172"/>
      <c r="DP15" s="172"/>
    </row>
    <row r="16" spans="1:120" ht="24.95" hidden="1" customHeight="1" x14ac:dyDescent="0.2">
      <c r="A16" s="569"/>
      <c r="B16" s="574" t="s">
        <v>8027</v>
      </c>
      <c r="C16" s="575"/>
      <c r="D16" s="575"/>
      <c r="E16" s="575"/>
      <c r="F16" s="173"/>
      <c r="G16" s="174"/>
      <c r="H16" s="174"/>
      <c r="I16" s="174"/>
      <c r="J16" s="174"/>
      <c r="K16" s="174"/>
      <c r="L16" s="168"/>
      <c r="M16" s="168"/>
      <c r="N16" s="168"/>
      <c r="O16" s="168"/>
      <c r="P16" s="168"/>
      <c r="Q16" s="169"/>
      <c r="R16" s="170"/>
      <c r="S16" s="171"/>
      <c r="T16" s="172"/>
      <c r="U16" s="172"/>
      <c r="V16" s="172"/>
      <c r="W16" s="172"/>
      <c r="X16" s="172"/>
      <c r="Y16" s="172"/>
      <c r="Z16" s="172"/>
      <c r="AA16" s="172"/>
      <c r="AB16" s="172"/>
      <c r="AC16" s="172"/>
      <c r="AD16" s="172"/>
      <c r="AE16" s="172"/>
      <c r="AF16" s="172"/>
      <c r="AG16" s="172"/>
      <c r="AH16" s="172"/>
      <c r="AI16" s="172"/>
      <c r="AJ16" s="172"/>
      <c r="AK16" s="172"/>
      <c r="AL16" s="172"/>
      <c r="AM16" s="172"/>
      <c r="AN16" s="172"/>
      <c r="AO16" s="172"/>
      <c r="AP16" s="172"/>
      <c r="AQ16" s="172"/>
      <c r="AR16" s="172"/>
      <c r="AS16" s="172"/>
      <c r="AT16" s="172"/>
      <c r="AU16" s="172"/>
      <c r="AV16" s="172"/>
      <c r="AW16" s="172"/>
      <c r="AX16" s="172"/>
      <c r="AY16" s="172"/>
      <c r="AZ16" s="172"/>
      <c r="BA16" s="172"/>
      <c r="BB16" s="172"/>
      <c r="BC16" s="172"/>
      <c r="BD16" s="172"/>
      <c r="BE16" s="172"/>
      <c r="BF16" s="172"/>
      <c r="BG16" s="172"/>
      <c r="BH16" s="172"/>
      <c r="BI16" s="172"/>
      <c r="BJ16" s="172"/>
      <c r="BK16" s="172"/>
      <c r="BL16" s="172"/>
      <c r="BM16" s="172"/>
      <c r="BN16" s="172"/>
      <c r="BO16" s="172"/>
      <c r="BP16" s="172"/>
      <c r="BQ16" s="172"/>
      <c r="BR16" s="172"/>
      <c r="BS16" s="172"/>
      <c r="BT16" s="172"/>
      <c r="BU16" s="172"/>
      <c r="BV16" s="172"/>
      <c r="BW16" s="172"/>
      <c r="BX16" s="172"/>
      <c r="BY16" s="172"/>
      <c r="BZ16" s="172"/>
      <c r="CA16" s="172"/>
      <c r="CB16" s="172"/>
      <c r="CC16" s="172"/>
      <c r="CD16" s="172"/>
      <c r="CE16" s="172"/>
      <c r="CF16" s="172"/>
      <c r="CG16" s="172"/>
      <c r="CH16" s="172"/>
      <c r="CI16" s="172"/>
      <c r="CJ16" s="172"/>
      <c r="CK16" s="172"/>
      <c r="CL16" s="172"/>
      <c r="CM16" s="172"/>
      <c r="CN16" s="172"/>
      <c r="CO16" s="172"/>
      <c r="CP16" s="172"/>
      <c r="CQ16" s="172"/>
      <c r="CR16" s="172"/>
      <c r="CS16" s="172"/>
      <c r="CT16" s="172"/>
      <c r="CU16" s="172"/>
      <c r="CV16" s="172"/>
      <c r="CW16" s="172"/>
      <c r="CX16" s="172"/>
      <c r="CY16" s="172"/>
      <c r="CZ16" s="172"/>
      <c r="DA16" s="172"/>
      <c r="DB16" s="172"/>
      <c r="DC16" s="172"/>
      <c r="DD16" s="172"/>
      <c r="DE16" s="172"/>
      <c r="DF16" s="172"/>
      <c r="DG16" s="172"/>
      <c r="DH16" s="172"/>
      <c r="DI16" s="172"/>
      <c r="DJ16" s="172"/>
      <c r="DK16" s="172"/>
      <c r="DL16" s="172"/>
      <c r="DM16" s="172"/>
      <c r="DN16" s="172"/>
      <c r="DO16" s="172"/>
      <c r="DP16" s="172"/>
    </row>
    <row r="17" spans="1:122" ht="24.95" hidden="1" customHeight="1" x14ac:dyDescent="0.2">
      <c r="A17" s="569"/>
      <c r="B17" s="574" t="s">
        <v>8028</v>
      </c>
      <c r="C17" s="575"/>
      <c r="D17" s="575"/>
      <c r="E17" s="575"/>
      <c r="F17" s="173"/>
      <c r="G17" s="174"/>
      <c r="H17" s="174"/>
      <c r="I17" s="174"/>
      <c r="J17" s="174"/>
      <c r="K17" s="174"/>
      <c r="L17" s="168"/>
      <c r="M17" s="168"/>
      <c r="N17" s="168"/>
      <c r="O17" s="168"/>
      <c r="P17" s="168"/>
      <c r="Q17" s="169"/>
      <c r="R17" s="170"/>
      <c r="S17" s="171"/>
      <c r="T17" s="172"/>
      <c r="U17" s="172"/>
      <c r="V17" s="172"/>
      <c r="W17" s="172"/>
      <c r="X17" s="172"/>
      <c r="Y17" s="172"/>
      <c r="Z17" s="172"/>
      <c r="AA17" s="172"/>
      <c r="AB17" s="172"/>
      <c r="AC17" s="172"/>
      <c r="AD17" s="172"/>
      <c r="AE17" s="172"/>
      <c r="AF17" s="172"/>
      <c r="AG17" s="172"/>
      <c r="AH17" s="172"/>
      <c r="AI17" s="172"/>
      <c r="AJ17" s="172"/>
      <c r="AK17" s="172"/>
      <c r="AL17" s="172"/>
      <c r="AM17" s="172"/>
      <c r="AN17" s="172"/>
      <c r="AO17" s="172"/>
      <c r="AP17" s="172"/>
      <c r="AQ17" s="172"/>
      <c r="AR17" s="172"/>
      <c r="AS17" s="172"/>
      <c r="AT17" s="172"/>
      <c r="AU17" s="172"/>
      <c r="AV17" s="172"/>
      <c r="AW17" s="172"/>
      <c r="AX17" s="172"/>
      <c r="AY17" s="172"/>
      <c r="AZ17" s="172"/>
      <c r="BA17" s="172"/>
      <c r="BB17" s="172"/>
      <c r="BC17" s="172"/>
      <c r="BD17" s="172"/>
      <c r="BE17" s="172"/>
      <c r="BF17" s="172"/>
      <c r="BG17" s="172"/>
      <c r="BH17" s="172"/>
      <c r="BI17" s="172"/>
      <c r="BJ17" s="172"/>
      <c r="BK17" s="172"/>
      <c r="BL17" s="172"/>
      <c r="BM17" s="172"/>
      <c r="BN17" s="172"/>
      <c r="BO17" s="172"/>
      <c r="BP17" s="172"/>
      <c r="BQ17" s="172"/>
      <c r="BR17" s="172"/>
      <c r="BS17" s="172"/>
      <c r="BT17" s="172"/>
      <c r="BU17" s="172"/>
      <c r="BV17" s="172"/>
      <c r="BW17" s="172"/>
      <c r="BX17" s="172"/>
      <c r="BY17" s="172"/>
      <c r="BZ17" s="172"/>
      <c r="CA17" s="172"/>
      <c r="CB17" s="172"/>
      <c r="CC17" s="172"/>
      <c r="CD17" s="172"/>
      <c r="CE17" s="172"/>
      <c r="CF17" s="172"/>
      <c r="CG17" s="172"/>
      <c r="CH17" s="172"/>
      <c r="CI17" s="172"/>
      <c r="CJ17" s="172"/>
      <c r="CK17" s="172"/>
      <c r="CL17" s="172"/>
      <c r="CM17" s="172"/>
      <c r="CN17" s="172"/>
      <c r="CO17" s="172"/>
      <c r="CP17" s="172"/>
      <c r="CQ17" s="172"/>
      <c r="CR17" s="172"/>
      <c r="CS17" s="172"/>
      <c r="CT17" s="172"/>
      <c r="CU17" s="172"/>
      <c r="CV17" s="172"/>
      <c r="CW17" s="172"/>
      <c r="CX17" s="172"/>
      <c r="CY17" s="172"/>
      <c r="CZ17" s="172"/>
      <c r="DA17" s="172"/>
      <c r="DB17" s="172"/>
      <c r="DC17" s="172"/>
      <c r="DD17" s="172"/>
      <c r="DE17" s="172"/>
      <c r="DF17" s="172"/>
      <c r="DG17" s="172"/>
      <c r="DH17" s="172"/>
      <c r="DI17" s="172"/>
      <c r="DJ17" s="172"/>
      <c r="DK17" s="172"/>
      <c r="DL17" s="172"/>
      <c r="DM17" s="172"/>
      <c r="DN17" s="172"/>
      <c r="DO17" s="172"/>
      <c r="DP17" s="172"/>
    </row>
    <row r="18" spans="1:122" s="175" customFormat="1" ht="24.95" customHeight="1" thickBot="1" x14ac:dyDescent="0.25">
      <c r="B18" s="176" t="s">
        <v>166</v>
      </c>
      <c r="C18" s="177" t="s">
        <v>8029</v>
      </c>
      <c r="D18" s="177" t="s">
        <v>8030</v>
      </c>
      <c r="E18" s="178" t="s">
        <v>8031</v>
      </c>
      <c r="F18" s="179" t="s">
        <v>8032</v>
      </c>
      <c r="G18" s="180" t="s">
        <v>8033</v>
      </c>
      <c r="H18" s="181" t="s">
        <v>8034</v>
      </c>
      <c r="I18" s="182" t="s">
        <v>8035</v>
      </c>
      <c r="J18" s="183" t="s">
        <v>8036</v>
      </c>
      <c r="K18" s="184" t="s">
        <v>8037</v>
      </c>
      <c r="L18" s="184" t="s">
        <v>8036</v>
      </c>
      <c r="M18" s="185" t="s">
        <v>8037</v>
      </c>
      <c r="N18" s="184" t="s">
        <v>8036</v>
      </c>
      <c r="O18" s="184" t="s">
        <v>8038</v>
      </c>
      <c r="P18" s="186" t="s">
        <v>8033</v>
      </c>
      <c r="Q18" s="186" t="s">
        <v>8034</v>
      </c>
      <c r="R18" s="187" t="s">
        <v>8039</v>
      </c>
      <c r="S18" s="183" t="s">
        <v>8036</v>
      </c>
      <c r="T18" s="184" t="s">
        <v>8037</v>
      </c>
      <c r="U18" s="184" t="s">
        <v>8036</v>
      </c>
      <c r="V18" s="188" t="s">
        <v>8037</v>
      </c>
      <c r="W18" s="184" t="s">
        <v>8036</v>
      </c>
      <c r="X18" s="184" t="s">
        <v>8038</v>
      </c>
      <c r="Y18" s="186" t="s">
        <v>8033</v>
      </c>
      <c r="Z18" s="186" t="s">
        <v>8034</v>
      </c>
      <c r="AA18" s="187" t="s">
        <v>8039</v>
      </c>
      <c r="AB18" s="183" t="s">
        <v>8036</v>
      </c>
      <c r="AC18" s="184" t="s">
        <v>8037</v>
      </c>
      <c r="AD18" s="184" t="s">
        <v>8036</v>
      </c>
      <c r="AE18" s="188" t="s">
        <v>8037</v>
      </c>
      <c r="AF18" s="184" t="s">
        <v>8036</v>
      </c>
      <c r="AG18" s="184" t="s">
        <v>8038</v>
      </c>
      <c r="AH18" s="186" t="s">
        <v>8033</v>
      </c>
      <c r="AI18" s="186" t="s">
        <v>8034</v>
      </c>
      <c r="AJ18" s="187" t="s">
        <v>8039</v>
      </c>
      <c r="AK18" s="183" t="s">
        <v>8036</v>
      </c>
      <c r="AL18" s="184" t="s">
        <v>8037</v>
      </c>
      <c r="AM18" s="184" t="s">
        <v>8036</v>
      </c>
      <c r="AN18" s="188" t="s">
        <v>8037</v>
      </c>
      <c r="AO18" s="184" t="s">
        <v>8036</v>
      </c>
      <c r="AP18" s="184" t="s">
        <v>8038</v>
      </c>
      <c r="AQ18" s="186" t="s">
        <v>8033</v>
      </c>
      <c r="AR18" s="186" t="s">
        <v>8034</v>
      </c>
      <c r="AS18" s="187" t="s">
        <v>8039</v>
      </c>
      <c r="AT18" s="183" t="s">
        <v>8036</v>
      </c>
      <c r="AU18" s="184" t="s">
        <v>8037</v>
      </c>
      <c r="AV18" s="184" t="s">
        <v>8036</v>
      </c>
      <c r="AW18" s="188" t="s">
        <v>8037</v>
      </c>
      <c r="AX18" s="184" t="s">
        <v>8036</v>
      </c>
      <c r="AY18" s="184" t="s">
        <v>8038</v>
      </c>
      <c r="AZ18" s="186" t="s">
        <v>8033</v>
      </c>
      <c r="BA18" s="186" t="s">
        <v>8034</v>
      </c>
      <c r="BB18" s="187" t="s">
        <v>8039</v>
      </c>
      <c r="BC18" s="183" t="s">
        <v>8036</v>
      </c>
      <c r="BD18" s="184" t="s">
        <v>8037</v>
      </c>
      <c r="BE18" s="184" t="s">
        <v>8036</v>
      </c>
      <c r="BF18" s="188" t="s">
        <v>8037</v>
      </c>
      <c r="BG18" s="184" t="s">
        <v>8036</v>
      </c>
      <c r="BH18" s="184" t="s">
        <v>8038</v>
      </c>
      <c r="BI18" s="186" t="s">
        <v>8033</v>
      </c>
      <c r="BJ18" s="186" t="s">
        <v>8034</v>
      </c>
      <c r="BK18" s="187" t="s">
        <v>8039</v>
      </c>
      <c r="BL18" s="183" t="s">
        <v>8036</v>
      </c>
      <c r="BM18" s="184" t="s">
        <v>8037</v>
      </c>
      <c r="BN18" s="184" t="s">
        <v>8036</v>
      </c>
      <c r="BO18" s="188" t="s">
        <v>8037</v>
      </c>
      <c r="BP18" s="184" t="s">
        <v>8036</v>
      </c>
      <c r="BQ18" s="184" t="s">
        <v>8038</v>
      </c>
      <c r="BR18" s="186" t="s">
        <v>8033</v>
      </c>
      <c r="BS18" s="186" t="s">
        <v>8034</v>
      </c>
      <c r="BT18" s="187" t="s">
        <v>8039</v>
      </c>
      <c r="BU18" s="183" t="s">
        <v>8036</v>
      </c>
      <c r="BV18" s="184" t="s">
        <v>8037</v>
      </c>
      <c r="BW18" s="184" t="s">
        <v>8036</v>
      </c>
      <c r="BX18" s="188" t="s">
        <v>8037</v>
      </c>
      <c r="BY18" s="184" t="s">
        <v>8036</v>
      </c>
      <c r="BZ18" s="184" t="s">
        <v>8038</v>
      </c>
      <c r="CA18" s="186" t="s">
        <v>8033</v>
      </c>
      <c r="CB18" s="186" t="s">
        <v>8034</v>
      </c>
      <c r="CC18" s="187" t="s">
        <v>8039</v>
      </c>
      <c r="CD18" s="183" t="s">
        <v>8036</v>
      </c>
      <c r="CE18" s="184" t="s">
        <v>8037</v>
      </c>
      <c r="CF18" s="184" t="s">
        <v>8036</v>
      </c>
      <c r="CG18" s="188" t="s">
        <v>8037</v>
      </c>
      <c r="CH18" s="184" t="s">
        <v>8036</v>
      </c>
      <c r="CI18" s="184" t="s">
        <v>8038</v>
      </c>
      <c r="CJ18" s="186" t="s">
        <v>8033</v>
      </c>
      <c r="CK18" s="186" t="s">
        <v>8034</v>
      </c>
      <c r="CL18" s="187" t="s">
        <v>8039</v>
      </c>
      <c r="CM18" s="183" t="s">
        <v>8036</v>
      </c>
      <c r="CN18" s="184" t="s">
        <v>8037</v>
      </c>
      <c r="CO18" s="184" t="s">
        <v>8036</v>
      </c>
      <c r="CP18" s="188" t="s">
        <v>8037</v>
      </c>
      <c r="CQ18" s="184" t="s">
        <v>8036</v>
      </c>
      <c r="CR18" s="184" t="s">
        <v>8038</v>
      </c>
      <c r="CS18" s="186" t="s">
        <v>8033</v>
      </c>
      <c r="CT18" s="186" t="s">
        <v>8034</v>
      </c>
      <c r="CU18" s="187" t="s">
        <v>8039</v>
      </c>
      <c r="CV18" s="183" t="s">
        <v>8036</v>
      </c>
      <c r="CW18" s="184" t="s">
        <v>8037</v>
      </c>
      <c r="CX18" s="184" t="s">
        <v>8036</v>
      </c>
      <c r="CY18" s="188" t="s">
        <v>8037</v>
      </c>
      <c r="CZ18" s="184" t="s">
        <v>8036</v>
      </c>
      <c r="DA18" s="184" t="s">
        <v>8038</v>
      </c>
      <c r="DB18" s="186" t="s">
        <v>8033</v>
      </c>
      <c r="DC18" s="186" t="s">
        <v>8034</v>
      </c>
      <c r="DD18" s="187" t="s">
        <v>8039</v>
      </c>
      <c r="DE18" s="183" t="s">
        <v>8036</v>
      </c>
      <c r="DF18" s="184" t="s">
        <v>8037</v>
      </c>
      <c r="DG18" s="184" t="s">
        <v>8036</v>
      </c>
      <c r="DH18" s="188" t="s">
        <v>8037</v>
      </c>
      <c r="DI18" s="184" t="s">
        <v>8036</v>
      </c>
      <c r="DJ18" s="184" t="s">
        <v>8038</v>
      </c>
      <c r="DK18" s="186" t="s">
        <v>8033</v>
      </c>
      <c r="DL18" s="186" t="s">
        <v>8034</v>
      </c>
      <c r="DM18" s="187" t="s">
        <v>8039</v>
      </c>
      <c r="DN18" s="189" t="s">
        <v>8033</v>
      </c>
      <c r="DO18" s="190" t="s">
        <v>8040</v>
      </c>
      <c r="DP18" s="191"/>
      <c r="DQ18" s="175" t="s">
        <v>8041</v>
      </c>
      <c r="DR18" s="175" t="s">
        <v>8042</v>
      </c>
    </row>
    <row r="19" spans="1:122" s="175" customFormat="1" ht="32.25" customHeight="1" thickBot="1" x14ac:dyDescent="0.25">
      <c r="B19" s="192"/>
      <c r="C19" s="193"/>
      <c r="D19" s="193"/>
      <c r="E19" s="194" t="s">
        <v>8043</v>
      </c>
      <c r="F19" s="195"/>
      <c r="G19" s="196"/>
      <c r="H19" s="196"/>
      <c r="I19" s="182"/>
      <c r="J19" s="183"/>
      <c r="K19" s="185"/>
      <c r="L19" s="183"/>
      <c r="M19" s="185"/>
      <c r="N19" s="183"/>
      <c r="O19" s="185"/>
      <c r="P19" s="197"/>
      <c r="Q19" s="198"/>
      <c r="R19" s="187"/>
      <c r="S19" s="183"/>
      <c r="T19" s="185"/>
      <c r="U19" s="183"/>
      <c r="V19" s="188"/>
      <c r="W19" s="183"/>
      <c r="X19" s="185"/>
      <c r="Y19" s="197"/>
      <c r="Z19" s="198"/>
      <c r="AA19" s="187"/>
      <c r="AB19" s="183"/>
      <c r="AC19" s="185"/>
      <c r="AD19" s="183"/>
      <c r="AE19" s="188"/>
      <c r="AF19" s="183"/>
      <c r="AG19" s="185"/>
      <c r="AH19" s="197"/>
      <c r="AI19" s="198"/>
      <c r="AJ19" s="187"/>
      <c r="AK19" s="183"/>
      <c r="AL19" s="185"/>
      <c r="AM19" s="183"/>
      <c r="AN19" s="188"/>
      <c r="AO19" s="183"/>
      <c r="AP19" s="185"/>
      <c r="AQ19" s="197"/>
      <c r="AR19" s="198"/>
      <c r="AS19" s="187"/>
      <c r="AT19" s="183"/>
      <c r="AU19" s="185"/>
      <c r="AV19" s="183"/>
      <c r="AW19" s="188"/>
      <c r="AX19" s="183"/>
      <c r="AY19" s="185"/>
      <c r="AZ19" s="197"/>
      <c r="BA19" s="198"/>
      <c r="BB19" s="187"/>
      <c r="BC19" s="183"/>
      <c r="BD19" s="185"/>
      <c r="BE19" s="183"/>
      <c r="BF19" s="188"/>
      <c r="BG19" s="183"/>
      <c r="BH19" s="185"/>
      <c r="BI19" s="197"/>
      <c r="BJ19" s="198"/>
      <c r="BK19" s="187"/>
      <c r="BL19" s="183"/>
      <c r="BM19" s="185"/>
      <c r="BN19" s="183"/>
      <c r="BO19" s="188"/>
      <c r="BP19" s="188"/>
      <c r="BQ19" s="185"/>
      <c r="BR19" s="197"/>
      <c r="BS19" s="198"/>
      <c r="BT19" s="187"/>
      <c r="BU19" s="183"/>
      <c r="BV19" s="185"/>
      <c r="BW19" s="183"/>
      <c r="BX19" s="188"/>
      <c r="BY19" s="188"/>
      <c r="BZ19" s="185"/>
      <c r="CA19" s="197"/>
      <c r="CB19" s="198"/>
      <c r="CC19" s="187"/>
      <c r="CD19" s="183"/>
      <c r="CE19" s="185"/>
      <c r="CF19" s="183"/>
      <c r="CG19" s="188"/>
      <c r="CH19" s="188"/>
      <c r="CI19" s="185"/>
      <c r="CJ19" s="197"/>
      <c r="CK19" s="198"/>
      <c r="CL19" s="187"/>
      <c r="CM19" s="183"/>
      <c r="CN19" s="185"/>
      <c r="CO19" s="183"/>
      <c r="CP19" s="188"/>
      <c r="CQ19" s="188"/>
      <c r="CR19" s="185"/>
      <c r="CS19" s="197"/>
      <c r="CT19" s="198"/>
      <c r="CU19" s="187"/>
      <c r="CV19" s="183"/>
      <c r="CW19" s="185"/>
      <c r="CX19" s="183"/>
      <c r="CY19" s="188"/>
      <c r="CZ19" s="188"/>
      <c r="DA19" s="185"/>
      <c r="DB19" s="197"/>
      <c r="DC19" s="198"/>
      <c r="DD19" s="187"/>
      <c r="DE19" s="183"/>
      <c r="DF19" s="185"/>
      <c r="DG19" s="183"/>
      <c r="DH19" s="188"/>
      <c r="DI19" s="188"/>
      <c r="DJ19" s="185"/>
      <c r="DK19" s="197"/>
      <c r="DL19" s="198"/>
      <c r="DM19" s="187"/>
      <c r="DN19" s="189"/>
      <c r="DO19" s="199"/>
      <c r="DP19" s="191"/>
    </row>
    <row r="20" spans="1:122" s="175" customFormat="1" ht="24.95" customHeight="1" thickBot="1" x14ac:dyDescent="0.25">
      <c r="B20" s="200" t="s">
        <v>90</v>
      </c>
      <c r="C20" s="200" t="s">
        <v>92</v>
      </c>
      <c r="D20" s="201" t="s">
        <v>3158</v>
      </c>
      <c r="E20" s="202" t="str">
        <f>IF($C20="","",VLOOKUP($D20,'CPOS 176'!$A$11:$G$4422,3,0))</f>
        <v>Escavação manual em solo de 1ª e 2ª categoria em campo aberto</v>
      </c>
      <c r="F20" s="203" t="str">
        <f>IF($C20="","",VLOOKUP($D20,'CPOS 176'!$A$11:$G$4422,4,0))</f>
        <v>m³</v>
      </c>
      <c r="G20" s="204">
        <v>0.14399999999999999</v>
      </c>
      <c r="H20" s="205">
        <f>IF($C20="","",VLOOKUP($D20,'CPOS 176'!$A$11:$G$4422,7,0))</f>
        <v>33.75</v>
      </c>
      <c r="I20" s="206">
        <f>ROUND(G20*H20,2)</f>
        <v>4.8600000000000003</v>
      </c>
      <c r="J20" s="183"/>
      <c r="K20" s="185"/>
      <c r="L20" s="183"/>
      <c r="M20" s="185"/>
      <c r="N20" s="183"/>
      <c r="O20" s="185"/>
      <c r="P20" s="197"/>
      <c r="Q20" s="198"/>
      <c r="R20" s="187"/>
      <c r="S20" s="183"/>
      <c r="T20" s="185"/>
      <c r="U20" s="183"/>
      <c r="V20" s="188"/>
      <c r="W20" s="183"/>
      <c r="X20" s="185"/>
      <c r="Y20" s="197"/>
      <c r="Z20" s="198"/>
      <c r="AA20" s="187"/>
      <c r="AB20" s="183"/>
      <c r="AC20" s="185"/>
      <c r="AD20" s="183"/>
      <c r="AE20" s="188"/>
      <c r="AF20" s="183"/>
      <c r="AG20" s="185"/>
      <c r="AH20" s="197"/>
      <c r="AI20" s="198"/>
      <c r="AJ20" s="187"/>
      <c r="AK20" s="183"/>
      <c r="AL20" s="185"/>
      <c r="AM20" s="183"/>
      <c r="AN20" s="188"/>
      <c r="AO20" s="183"/>
      <c r="AP20" s="185"/>
      <c r="AQ20" s="197"/>
      <c r="AR20" s="198"/>
      <c r="AS20" s="187"/>
      <c r="AT20" s="183"/>
      <c r="AU20" s="185"/>
      <c r="AV20" s="183"/>
      <c r="AW20" s="188"/>
      <c r="AX20" s="183"/>
      <c r="AY20" s="185"/>
      <c r="AZ20" s="197"/>
      <c r="BA20" s="198"/>
      <c r="BB20" s="187"/>
      <c r="BC20" s="183"/>
      <c r="BD20" s="185"/>
      <c r="BE20" s="183"/>
      <c r="BF20" s="188"/>
      <c r="BG20" s="183"/>
      <c r="BH20" s="185"/>
      <c r="BI20" s="197"/>
      <c r="BJ20" s="198"/>
      <c r="BK20" s="187"/>
      <c r="BL20" s="183"/>
      <c r="BM20" s="185"/>
      <c r="BN20" s="183"/>
      <c r="BO20" s="188"/>
      <c r="BP20" s="188"/>
      <c r="BQ20" s="185"/>
      <c r="BR20" s="197"/>
      <c r="BS20" s="198"/>
      <c r="BT20" s="187"/>
      <c r="BU20" s="183"/>
      <c r="BV20" s="185"/>
      <c r="BW20" s="183"/>
      <c r="BX20" s="188"/>
      <c r="BY20" s="188"/>
      <c r="BZ20" s="185"/>
      <c r="CA20" s="197"/>
      <c r="CB20" s="198"/>
      <c r="CC20" s="187"/>
      <c r="CD20" s="183"/>
      <c r="CE20" s="185"/>
      <c r="CF20" s="183"/>
      <c r="CG20" s="188"/>
      <c r="CH20" s="188"/>
      <c r="CI20" s="185"/>
      <c r="CJ20" s="197"/>
      <c r="CK20" s="198"/>
      <c r="CL20" s="187"/>
      <c r="CM20" s="183"/>
      <c r="CN20" s="185"/>
      <c r="CO20" s="183"/>
      <c r="CP20" s="188"/>
      <c r="CQ20" s="188"/>
      <c r="CR20" s="185"/>
      <c r="CS20" s="197"/>
      <c r="CT20" s="198"/>
      <c r="CU20" s="187"/>
      <c r="CV20" s="183"/>
      <c r="CW20" s="185"/>
      <c r="CX20" s="183"/>
      <c r="CY20" s="188"/>
      <c r="CZ20" s="188"/>
      <c r="DA20" s="185"/>
      <c r="DB20" s="197"/>
      <c r="DC20" s="198"/>
      <c r="DD20" s="187"/>
      <c r="DE20" s="183"/>
      <c r="DF20" s="185"/>
      <c r="DG20" s="183"/>
      <c r="DH20" s="188"/>
      <c r="DI20" s="188"/>
      <c r="DJ20" s="185"/>
      <c r="DK20" s="197"/>
      <c r="DL20" s="198"/>
      <c r="DM20" s="187"/>
      <c r="DN20" s="189"/>
      <c r="DO20" s="199"/>
      <c r="DP20" s="191"/>
    </row>
    <row r="21" spans="1:122" s="175" customFormat="1" ht="24.95" customHeight="1" thickBot="1" x14ac:dyDescent="0.25">
      <c r="B21" s="200" t="s">
        <v>127</v>
      </c>
      <c r="C21" s="200" t="s">
        <v>92</v>
      </c>
      <c r="D21" s="201" t="s">
        <v>3430</v>
      </c>
      <c r="E21" s="202" t="str">
        <f>IF($C21="","",VLOOKUP($D21,'CPOS 176'!$A$11:$G$4422,3,0))</f>
        <v>Alvenaria de embasamento em bloco de concreto de 19 x 19 x 39 cm - classe A</v>
      </c>
      <c r="F21" s="203" t="str">
        <f>IF($C21="","",VLOOKUP($D21,'CPOS 176'!$A$11:$G$4422,4,0))</f>
        <v>m²</v>
      </c>
      <c r="G21" s="204">
        <v>0.64</v>
      </c>
      <c r="H21" s="205">
        <f>IF($C21="","",VLOOKUP($D21,'CPOS 176'!$A$11:$G$4422,7,0))</f>
        <v>71.86</v>
      </c>
      <c r="I21" s="206">
        <f t="shared" ref="I21:I27" si="0">ROUND(G21*H21,2)</f>
        <v>45.99</v>
      </c>
      <c r="J21" s="183"/>
      <c r="K21" s="185"/>
      <c r="L21" s="183"/>
      <c r="M21" s="185"/>
      <c r="N21" s="183"/>
      <c r="O21" s="185"/>
      <c r="P21" s="197"/>
      <c r="Q21" s="198"/>
      <c r="R21" s="187"/>
      <c r="S21" s="183"/>
      <c r="T21" s="185"/>
      <c r="U21" s="183"/>
      <c r="V21" s="188"/>
      <c r="W21" s="183"/>
      <c r="X21" s="185"/>
      <c r="Y21" s="197"/>
      <c r="Z21" s="198"/>
      <c r="AA21" s="187"/>
      <c r="AB21" s="183"/>
      <c r="AC21" s="185"/>
      <c r="AD21" s="183"/>
      <c r="AE21" s="188"/>
      <c r="AF21" s="183"/>
      <c r="AG21" s="185"/>
      <c r="AH21" s="197"/>
      <c r="AI21" s="198"/>
      <c r="AJ21" s="187"/>
      <c r="AK21" s="183"/>
      <c r="AL21" s="185"/>
      <c r="AM21" s="183"/>
      <c r="AN21" s="188"/>
      <c r="AO21" s="183"/>
      <c r="AP21" s="185"/>
      <c r="AQ21" s="197"/>
      <c r="AR21" s="198"/>
      <c r="AS21" s="187"/>
      <c r="AT21" s="183"/>
      <c r="AU21" s="185"/>
      <c r="AV21" s="183"/>
      <c r="AW21" s="188"/>
      <c r="AX21" s="183"/>
      <c r="AY21" s="185"/>
      <c r="AZ21" s="197"/>
      <c r="BA21" s="198"/>
      <c r="BB21" s="187"/>
      <c r="BC21" s="183"/>
      <c r="BD21" s="185"/>
      <c r="BE21" s="183"/>
      <c r="BF21" s="188"/>
      <c r="BG21" s="183"/>
      <c r="BH21" s="185"/>
      <c r="BI21" s="197"/>
      <c r="BJ21" s="198"/>
      <c r="BK21" s="187"/>
      <c r="BL21" s="183"/>
      <c r="BM21" s="185"/>
      <c r="BN21" s="183"/>
      <c r="BO21" s="188"/>
      <c r="BP21" s="188"/>
      <c r="BQ21" s="185"/>
      <c r="BR21" s="197"/>
      <c r="BS21" s="198"/>
      <c r="BT21" s="187"/>
      <c r="BU21" s="183"/>
      <c r="BV21" s="185"/>
      <c r="BW21" s="183"/>
      <c r="BX21" s="188"/>
      <c r="BY21" s="188"/>
      <c r="BZ21" s="185"/>
      <c r="CA21" s="197"/>
      <c r="CB21" s="198"/>
      <c r="CC21" s="187"/>
      <c r="CD21" s="183"/>
      <c r="CE21" s="185"/>
      <c r="CF21" s="183"/>
      <c r="CG21" s="188"/>
      <c r="CH21" s="188"/>
      <c r="CI21" s="185"/>
      <c r="CJ21" s="197"/>
      <c r="CK21" s="198"/>
      <c r="CL21" s="187"/>
      <c r="CM21" s="183"/>
      <c r="CN21" s="185"/>
      <c r="CO21" s="183"/>
      <c r="CP21" s="188"/>
      <c r="CQ21" s="188"/>
      <c r="CR21" s="185"/>
      <c r="CS21" s="197"/>
      <c r="CT21" s="198"/>
      <c r="CU21" s="187"/>
      <c r="CV21" s="183"/>
      <c r="CW21" s="185"/>
      <c r="CX21" s="183"/>
      <c r="CY21" s="188"/>
      <c r="CZ21" s="188"/>
      <c r="DA21" s="185"/>
      <c r="DB21" s="197"/>
      <c r="DC21" s="198"/>
      <c r="DD21" s="187"/>
      <c r="DE21" s="183"/>
      <c r="DF21" s="185"/>
      <c r="DG21" s="183"/>
      <c r="DH21" s="188"/>
      <c r="DI21" s="188"/>
      <c r="DJ21" s="185"/>
      <c r="DK21" s="197"/>
      <c r="DL21" s="198"/>
      <c r="DM21" s="187"/>
      <c r="DN21" s="189"/>
      <c r="DO21" s="199"/>
      <c r="DP21" s="191"/>
    </row>
    <row r="22" spans="1:122" s="175" customFormat="1" ht="24.95" customHeight="1" thickBot="1" x14ac:dyDescent="0.25">
      <c r="B22" s="200" t="s">
        <v>145</v>
      </c>
      <c r="C22" s="200" t="s">
        <v>92</v>
      </c>
      <c r="D22" s="201" t="s">
        <v>3299</v>
      </c>
      <c r="E22" s="202" t="str">
        <f>IF($C22="","",VLOOKUP($D22,'CPOS 176'!$A$11:$G$4422,3,0))</f>
        <v>Concreto não estrutural executado no local, mínimo 150 kg cimento / m³</v>
      </c>
      <c r="F22" s="203" t="str">
        <f>IF($C22="","",VLOOKUP($D22,'CPOS 176'!$A$11:$G$4422,4,0))</f>
        <v>m³</v>
      </c>
      <c r="G22" s="204">
        <v>1.7999999999999999E-2</v>
      </c>
      <c r="H22" s="205">
        <f>IF($C22="","",VLOOKUP($D22,'CPOS 176'!$A$11:$G$4422,7,0))</f>
        <v>221.45</v>
      </c>
      <c r="I22" s="206">
        <f t="shared" si="0"/>
        <v>3.99</v>
      </c>
      <c r="J22" s="183"/>
      <c r="K22" s="185"/>
      <c r="L22" s="183"/>
      <c r="M22" s="185"/>
      <c r="N22" s="183"/>
      <c r="O22" s="185"/>
      <c r="P22" s="197"/>
      <c r="Q22" s="198"/>
      <c r="R22" s="187"/>
      <c r="S22" s="183"/>
      <c r="T22" s="185"/>
      <c r="U22" s="183"/>
      <c r="V22" s="188"/>
      <c r="W22" s="183"/>
      <c r="X22" s="185"/>
      <c r="Y22" s="197"/>
      <c r="Z22" s="198"/>
      <c r="AA22" s="187"/>
      <c r="AB22" s="183"/>
      <c r="AC22" s="185"/>
      <c r="AD22" s="183"/>
      <c r="AE22" s="188"/>
      <c r="AF22" s="183"/>
      <c r="AG22" s="185"/>
      <c r="AH22" s="197"/>
      <c r="AI22" s="198"/>
      <c r="AJ22" s="187"/>
      <c r="AK22" s="183"/>
      <c r="AL22" s="185"/>
      <c r="AM22" s="183"/>
      <c r="AN22" s="188"/>
      <c r="AO22" s="183"/>
      <c r="AP22" s="185"/>
      <c r="AQ22" s="197"/>
      <c r="AR22" s="198"/>
      <c r="AS22" s="187"/>
      <c r="AT22" s="183"/>
      <c r="AU22" s="185"/>
      <c r="AV22" s="183"/>
      <c r="AW22" s="188"/>
      <c r="AX22" s="183"/>
      <c r="AY22" s="185"/>
      <c r="AZ22" s="197"/>
      <c r="BA22" s="198"/>
      <c r="BB22" s="187"/>
      <c r="BC22" s="183"/>
      <c r="BD22" s="185"/>
      <c r="BE22" s="183"/>
      <c r="BF22" s="188"/>
      <c r="BG22" s="183"/>
      <c r="BH22" s="185"/>
      <c r="BI22" s="197"/>
      <c r="BJ22" s="198"/>
      <c r="BK22" s="187"/>
      <c r="BL22" s="183"/>
      <c r="BM22" s="185"/>
      <c r="BN22" s="183"/>
      <c r="BO22" s="188"/>
      <c r="BP22" s="188"/>
      <c r="BQ22" s="185"/>
      <c r="BR22" s="197"/>
      <c r="BS22" s="198"/>
      <c r="BT22" s="187"/>
      <c r="BU22" s="183"/>
      <c r="BV22" s="185"/>
      <c r="BW22" s="183"/>
      <c r="BX22" s="188"/>
      <c r="BY22" s="188"/>
      <c r="BZ22" s="185"/>
      <c r="CA22" s="197"/>
      <c r="CB22" s="198"/>
      <c r="CC22" s="187"/>
      <c r="CD22" s="183"/>
      <c r="CE22" s="185"/>
      <c r="CF22" s="183"/>
      <c r="CG22" s="188"/>
      <c r="CH22" s="188"/>
      <c r="CI22" s="185"/>
      <c r="CJ22" s="197"/>
      <c r="CK22" s="198"/>
      <c r="CL22" s="187"/>
      <c r="CM22" s="183"/>
      <c r="CN22" s="185"/>
      <c r="CO22" s="183"/>
      <c r="CP22" s="188"/>
      <c r="CQ22" s="188"/>
      <c r="CR22" s="185"/>
      <c r="CS22" s="197"/>
      <c r="CT22" s="198"/>
      <c r="CU22" s="187"/>
      <c r="CV22" s="183"/>
      <c r="CW22" s="185"/>
      <c r="CX22" s="183"/>
      <c r="CY22" s="188"/>
      <c r="CZ22" s="188"/>
      <c r="DA22" s="185"/>
      <c r="DB22" s="197"/>
      <c r="DC22" s="198"/>
      <c r="DD22" s="187"/>
      <c r="DE22" s="183"/>
      <c r="DF22" s="185"/>
      <c r="DG22" s="183"/>
      <c r="DH22" s="188"/>
      <c r="DI22" s="188"/>
      <c r="DJ22" s="185"/>
      <c r="DK22" s="197"/>
      <c r="DL22" s="198"/>
      <c r="DM22" s="187"/>
      <c r="DN22" s="189"/>
      <c r="DO22" s="199"/>
      <c r="DP22" s="191"/>
    </row>
    <row r="23" spans="1:122" s="175" customFormat="1" ht="24.95" customHeight="1" thickBot="1" x14ac:dyDescent="0.25">
      <c r="B23" s="200" t="s">
        <v>7911</v>
      </c>
      <c r="C23" s="200" t="s">
        <v>92</v>
      </c>
      <c r="D23" s="201" t="s">
        <v>3165</v>
      </c>
      <c r="E23" s="202" t="str">
        <f>IF($C23="","",VLOOKUP($D23,'CPOS 176'!$A$11:$G$4422,3,0))</f>
        <v>Reaterro manual apiloado sem controle de compactação</v>
      </c>
      <c r="F23" s="203" t="str">
        <f>IF($C23="","",VLOOKUP($D23,'CPOS 176'!$A$11:$G$4422,4,0))</f>
        <v>m³</v>
      </c>
      <c r="G23" s="204">
        <v>0.08</v>
      </c>
      <c r="H23" s="205">
        <f>IF($C23="","",VLOOKUP($D23,'CPOS 176'!$A$11:$G$4422,7,0))</f>
        <v>12.59</v>
      </c>
      <c r="I23" s="206">
        <f t="shared" si="0"/>
        <v>1.01</v>
      </c>
      <c r="J23" s="183"/>
      <c r="K23" s="185"/>
      <c r="L23" s="183"/>
      <c r="M23" s="185"/>
      <c r="N23" s="183"/>
      <c r="O23" s="185"/>
      <c r="P23" s="197"/>
      <c r="Q23" s="198"/>
      <c r="R23" s="187"/>
      <c r="S23" s="183"/>
      <c r="T23" s="185"/>
      <c r="U23" s="183"/>
      <c r="V23" s="188"/>
      <c r="W23" s="183"/>
      <c r="X23" s="185"/>
      <c r="Y23" s="197"/>
      <c r="Z23" s="198"/>
      <c r="AA23" s="187"/>
      <c r="AB23" s="183"/>
      <c r="AC23" s="185"/>
      <c r="AD23" s="183"/>
      <c r="AE23" s="188"/>
      <c r="AF23" s="183"/>
      <c r="AG23" s="185"/>
      <c r="AH23" s="197"/>
      <c r="AI23" s="198"/>
      <c r="AJ23" s="187"/>
      <c r="AK23" s="183"/>
      <c r="AL23" s="185"/>
      <c r="AM23" s="183"/>
      <c r="AN23" s="188"/>
      <c r="AO23" s="183"/>
      <c r="AP23" s="185"/>
      <c r="AQ23" s="197"/>
      <c r="AR23" s="198"/>
      <c r="AS23" s="187"/>
      <c r="AT23" s="183"/>
      <c r="AU23" s="185"/>
      <c r="AV23" s="183"/>
      <c r="AW23" s="188"/>
      <c r="AX23" s="183"/>
      <c r="AY23" s="185"/>
      <c r="AZ23" s="197"/>
      <c r="BA23" s="198"/>
      <c r="BB23" s="187"/>
      <c r="BC23" s="183"/>
      <c r="BD23" s="185"/>
      <c r="BE23" s="183"/>
      <c r="BF23" s="188"/>
      <c r="BG23" s="183"/>
      <c r="BH23" s="185"/>
      <c r="BI23" s="197"/>
      <c r="BJ23" s="198"/>
      <c r="BK23" s="187"/>
      <c r="BL23" s="183"/>
      <c r="BM23" s="185"/>
      <c r="BN23" s="183"/>
      <c r="BO23" s="188"/>
      <c r="BP23" s="188"/>
      <c r="BQ23" s="185"/>
      <c r="BR23" s="197"/>
      <c r="BS23" s="198"/>
      <c r="BT23" s="187"/>
      <c r="BU23" s="183"/>
      <c r="BV23" s="185"/>
      <c r="BW23" s="183"/>
      <c r="BX23" s="188"/>
      <c r="BY23" s="188"/>
      <c r="BZ23" s="185"/>
      <c r="CA23" s="197"/>
      <c r="CB23" s="198"/>
      <c r="CC23" s="187"/>
      <c r="CD23" s="183"/>
      <c r="CE23" s="185"/>
      <c r="CF23" s="183"/>
      <c r="CG23" s="188"/>
      <c r="CH23" s="188"/>
      <c r="CI23" s="185"/>
      <c r="CJ23" s="197"/>
      <c r="CK23" s="198"/>
      <c r="CL23" s="187"/>
      <c r="CM23" s="183"/>
      <c r="CN23" s="185"/>
      <c r="CO23" s="183"/>
      <c r="CP23" s="188"/>
      <c r="CQ23" s="188"/>
      <c r="CR23" s="185"/>
      <c r="CS23" s="197"/>
      <c r="CT23" s="198"/>
      <c r="CU23" s="187"/>
      <c r="CV23" s="183"/>
      <c r="CW23" s="185"/>
      <c r="CX23" s="183"/>
      <c r="CY23" s="188"/>
      <c r="CZ23" s="188"/>
      <c r="DA23" s="185"/>
      <c r="DB23" s="197"/>
      <c r="DC23" s="198"/>
      <c r="DD23" s="187"/>
      <c r="DE23" s="183"/>
      <c r="DF23" s="185"/>
      <c r="DG23" s="183"/>
      <c r="DH23" s="188"/>
      <c r="DI23" s="188"/>
      <c r="DJ23" s="185"/>
      <c r="DK23" s="197"/>
      <c r="DL23" s="198"/>
      <c r="DM23" s="187"/>
      <c r="DN23" s="189"/>
      <c r="DO23" s="199"/>
      <c r="DP23" s="191"/>
    </row>
    <row r="24" spans="1:122" s="175" customFormat="1" ht="24.95" customHeight="1" thickBot="1" x14ac:dyDescent="0.25">
      <c r="B24" s="200" t="s">
        <v>8044</v>
      </c>
      <c r="C24" s="200" t="s">
        <v>92</v>
      </c>
      <c r="D24" s="201" t="s">
        <v>3628</v>
      </c>
      <c r="E24" s="202" t="str">
        <f>IF($C24="","",VLOOKUP($D24,'CPOS 176'!$A$11:$G$4422,3,0))</f>
        <v>Emboço desempenado com espuma de poliéster</v>
      </c>
      <c r="F24" s="203" t="str">
        <f>IF($C24="","",VLOOKUP($D24,'CPOS 176'!$A$11:$G$4422,4,0))</f>
        <v>m²</v>
      </c>
      <c r="G24" s="204">
        <v>0.64</v>
      </c>
      <c r="H24" s="205">
        <f>IF($C24="","",VLOOKUP($D24,'CPOS 176'!$A$11:$G$4422,7,0))</f>
        <v>17.62</v>
      </c>
      <c r="I24" s="206">
        <f t="shared" si="0"/>
        <v>11.28</v>
      </c>
      <c r="J24" s="183"/>
      <c r="K24" s="185"/>
      <c r="L24" s="183"/>
      <c r="M24" s="185"/>
      <c r="N24" s="183"/>
      <c r="O24" s="185"/>
      <c r="P24" s="197"/>
      <c r="Q24" s="198"/>
      <c r="R24" s="187"/>
      <c r="S24" s="183"/>
      <c r="T24" s="185"/>
      <c r="U24" s="183"/>
      <c r="V24" s="188"/>
      <c r="W24" s="183"/>
      <c r="X24" s="185"/>
      <c r="Y24" s="197"/>
      <c r="Z24" s="198"/>
      <c r="AA24" s="187"/>
      <c r="AB24" s="183"/>
      <c r="AC24" s="185"/>
      <c r="AD24" s="183"/>
      <c r="AE24" s="188"/>
      <c r="AF24" s="183"/>
      <c r="AG24" s="185"/>
      <c r="AH24" s="197"/>
      <c r="AI24" s="198"/>
      <c r="AJ24" s="187"/>
      <c r="AK24" s="183"/>
      <c r="AL24" s="185"/>
      <c r="AM24" s="183"/>
      <c r="AN24" s="188"/>
      <c r="AO24" s="183"/>
      <c r="AP24" s="185"/>
      <c r="AQ24" s="197"/>
      <c r="AR24" s="198"/>
      <c r="AS24" s="187"/>
      <c r="AT24" s="183"/>
      <c r="AU24" s="185"/>
      <c r="AV24" s="183"/>
      <c r="AW24" s="188"/>
      <c r="AX24" s="183"/>
      <c r="AY24" s="185"/>
      <c r="AZ24" s="197"/>
      <c r="BA24" s="198"/>
      <c r="BB24" s="187"/>
      <c r="BC24" s="183"/>
      <c r="BD24" s="185"/>
      <c r="BE24" s="183"/>
      <c r="BF24" s="188"/>
      <c r="BG24" s="183"/>
      <c r="BH24" s="185"/>
      <c r="BI24" s="197"/>
      <c r="BJ24" s="198"/>
      <c r="BK24" s="187"/>
      <c r="BL24" s="183"/>
      <c r="BM24" s="185"/>
      <c r="BN24" s="183"/>
      <c r="BO24" s="188"/>
      <c r="BP24" s="188"/>
      <c r="BQ24" s="185"/>
      <c r="BR24" s="197"/>
      <c r="BS24" s="198"/>
      <c r="BT24" s="187"/>
      <c r="BU24" s="183"/>
      <c r="BV24" s="185"/>
      <c r="BW24" s="183"/>
      <c r="BX24" s="188"/>
      <c r="BY24" s="188"/>
      <c r="BZ24" s="185"/>
      <c r="CA24" s="197"/>
      <c r="CB24" s="198"/>
      <c r="CC24" s="187"/>
      <c r="CD24" s="183"/>
      <c r="CE24" s="185"/>
      <c r="CF24" s="183"/>
      <c r="CG24" s="188"/>
      <c r="CH24" s="188"/>
      <c r="CI24" s="185"/>
      <c r="CJ24" s="197"/>
      <c r="CK24" s="198"/>
      <c r="CL24" s="187"/>
      <c r="CM24" s="183"/>
      <c r="CN24" s="185"/>
      <c r="CO24" s="183"/>
      <c r="CP24" s="188"/>
      <c r="CQ24" s="188"/>
      <c r="CR24" s="185"/>
      <c r="CS24" s="197"/>
      <c r="CT24" s="198"/>
      <c r="CU24" s="187"/>
      <c r="CV24" s="183"/>
      <c r="CW24" s="185"/>
      <c r="CX24" s="183"/>
      <c r="CY24" s="188"/>
      <c r="CZ24" s="188"/>
      <c r="DA24" s="185"/>
      <c r="DB24" s="197"/>
      <c r="DC24" s="198"/>
      <c r="DD24" s="187"/>
      <c r="DE24" s="183"/>
      <c r="DF24" s="185"/>
      <c r="DG24" s="183"/>
      <c r="DH24" s="188"/>
      <c r="DI24" s="188"/>
      <c r="DJ24" s="185"/>
      <c r="DK24" s="197"/>
      <c r="DL24" s="198"/>
      <c r="DM24" s="187"/>
      <c r="DN24" s="189"/>
      <c r="DO24" s="199"/>
      <c r="DP24" s="191"/>
    </row>
    <row r="25" spans="1:122" s="175" customFormat="1" ht="24.95" customHeight="1" thickBot="1" x14ac:dyDescent="0.25">
      <c r="B25" s="200" t="s">
        <v>8045</v>
      </c>
      <c r="C25" s="200" t="s">
        <v>92</v>
      </c>
      <c r="D25" s="201" t="s">
        <v>3242</v>
      </c>
      <c r="E25" s="202" t="str">
        <f>IF($C25="","",VLOOKUP($D25,'CPOS 176'!$A$11:$G$4422,3,0))</f>
        <v>Forma em madeira comum para estrutura</v>
      </c>
      <c r="F25" s="203" t="str">
        <f>IF($C25="","",VLOOKUP($D25,'CPOS 176'!$A$11:$G$4422,4,0))</f>
        <v>m²</v>
      </c>
      <c r="G25" s="204">
        <v>3.2000000000000001E-2</v>
      </c>
      <c r="H25" s="205">
        <f>IF($C25="","",VLOOKUP($D25,'CPOS 176'!$A$11:$G$4422,7,0))</f>
        <v>128.82</v>
      </c>
      <c r="I25" s="206">
        <f t="shared" si="0"/>
        <v>4.12</v>
      </c>
      <c r="J25" s="183"/>
      <c r="K25" s="185"/>
      <c r="L25" s="183"/>
      <c r="M25" s="185"/>
      <c r="N25" s="183"/>
      <c r="O25" s="185"/>
      <c r="P25" s="197"/>
      <c r="Q25" s="198"/>
      <c r="R25" s="187"/>
      <c r="S25" s="183"/>
      <c r="T25" s="185"/>
      <c r="U25" s="183"/>
      <c r="V25" s="188"/>
      <c r="W25" s="183"/>
      <c r="X25" s="185"/>
      <c r="Y25" s="197"/>
      <c r="Z25" s="198"/>
      <c r="AA25" s="187"/>
      <c r="AB25" s="183"/>
      <c r="AC25" s="185"/>
      <c r="AD25" s="183"/>
      <c r="AE25" s="188"/>
      <c r="AF25" s="183"/>
      <c r="AG25" s="185"/>
      <c r="AH25" s="197"/>
      <c r="AI25" s="198"/>
      <c r="AJ25" s="187"/>
      <c r="AK25" s="183"/>
      <c r="AL25" s="185"/>
      <c r="AM25" s="183"/>
      <c r="AN25" s="188"/>
      <c r="AO25" s="183"/>
      <c r="AP25" s="185"/>
      <c r="AQ25" s="197"/>
      <c r="AR25" s="198"/>
      <c r="AS25" s="187"/>
      <c r="AT25" s="183"/>
      <c r="AU25" s="185"/>
      <c r="AV25" s="183"/>
      <c r="AW25" s="188"/>
      <c r="AX25" s="183"/>
      <c r="AY25" s="185"/>
      <c r="AZ25" s="197"/>
      <c r="BA25" s="198"/>
      <c r="BB25" s="187"/>
      <c r="BC25" s="183"/>
      <c r="BD25" s="185"/>
      <c r="BE25" s="183"/>
      <c r="BF25" s="188"/>
      <c r="BG25" s="183"/>
      <c r="BH25" s="185"/>
      <c r="BI25" s="197"/>
      <c r="BJ25" s="198"/>
      <c r="BK25" s="187"/>
      <c r="BL25" s="183"/>
      <c r="BM25" s="185"/>
      <c r="BN25" s="183"/>
      <c r="BO25" s="188"/>
      <c r="BP25" s="188"/>
      <c r="BQ25" s="185"/>
      <c r="BR25" s="197"/>
      <c r="BS25" s="198"/>
      <c r="BT25" s="187"/>
      <c r="BU25" s="183"/>
      <c r="BV25" s="185"/>
      <c r="BW25" s="183"/>
      <c r="BX25" s="188"/>
      <c r="BY25" s="188"/>
      <c r="BZ25" s="185"/>
      <c r="CA25" s="197"/>
      <c r="CB25" s="198"/>
      <c r="CC25" s="187"/>
      <c r="CD25" s="183"/>
      <c r="CE25" s="185"/>
      <c r="CF25" s="183"/>
      <c r="CG25" s="188"/>
      <c r="CH25" s="188"/>
      <c r="CI25" s="185"/>
      <c r="CJ25" s="197"/>
      <c r="CK25" s="198"/>
      <c r="CL25" s="187"/>
      <c r="CM25" s="183"/>
      <c r="CN25" s="185"/>
      <c r="CO25" s="183"/>
      <c r="CP25" s="188"/>
      <c r="CQ25" s="188"/>
      <c r="CR25" s="185"/>
      <c r="CS25" s="197"/>
      <c r="CT25" s="198"/>
      <c r="CU25" s="187"/>
      <c r="CV25" s="183"/>
      <c r="CW25" s="185"/>
      <c r="CX25" s="183"/>
      <c r="CY25" s="188"/>
      <c r="CZ25" s="188"/>
      <c r="DA25" s="185"/>
      <c r="DB25" s="197"/>
      <c r="DC25" s="198"/>
      <c r="DD25" s="187"/>
      <c r="DE25" s="183"/>
      <c r="DF25" s="185"/>
      <c r="DG25" s="183"/>
      <c r="DH25" s="188"/>
      <c r="DI25" s="188"/>
      <c r="DJ25" s="185"/>
      <c r="DK25" s="197"/>
      <c r="DL25" s="198"/>
      <c r="DM25" s="187"/>
      <c r="DN25" s="189"/>
      <c r="DO25" s="199"/>
      <c r="DP25" s="191"/>
    </row>
    <row r="26" spans="1:122" s="175" customFormat="1" ht="24.95" customHeight="1" thickBot="1" x14ac:dyDescent="0.25">
      <c r="B26" s="200" t="s">
        <v>8046</v>
      </c>
      <c r="C26" s="200" t="s">
        <v>92</v>
      </c>
      <c r="D26" s="201" t="s">
        <v>3296</v>
      </c>
      <c r="E26" s="202" t="str">
        <f>IF($C26="","",VLOOKUP($D26,'CPOS 176'!$A$11:$G$4422,3,0))</f>
        <v>Concreto preparado no local, fck = 20 MPa</v>
      </c>
      <c r="F26" s="203" t="str">
        <f>IF($C26="","",VLOOKUP($D26,'CPOS 176'!$A$11:$G$4422,4,0))</f>
        <v>m³</v>
      </c>
      <c r="G26" s="204">
        <v>1.6E-2</v>
      </c>
      <c r="H26" s="205">
        <f>IF($C26="","",VLOOKUP($D26,'CPOS 176'!$A$11:$G$4422,7,0))</f>
        <v>316.23</v>
      </c>
      <c r="I26" s="206">
        <f t="shared" si="0"/>
        <v>5.0599999999999996</v>
      </c>
      <c r="J26" s="183"/>
      <c r="K26" s="185"/>
      <c r="L26" s="183"/>
      <c r="M26" s="185"/>
      <c r="N26" s="183"/>
      <c r="O26" s="185"/>
      <c r="P26" s="197"/>
      <c r="Q26" s="198"/>
      <c r="R26" s="187"/>
      <c r="S26" s="183"/>
      <c r="T26" s="185"/>
      <c r="U26" s="183"/>
      <c r="V26" s="188"/>
      <c r="W26" s="183"/>
      <c r="X26" s="185"/>
      <c r="Y26" s="197"/>
      <c r="Z26" s="198"/>
      <c r="AA26" s="187"/>
      <c r="AB26" s="183"/>
      <c r="AC26" s="185"/>
      <c r="AD26" s="183"/>
      <c r="AE26" s="188"/>
      <c r="AF26" s="183"/>
      <c r="AG26" s="185"/>
      <c r="AH26" s="197"/>
      <c r="AI26" s="198"/>
      <c r="AJ26" s="187"/>
      <c r="AK26" s="183"/>
      <c r="AL26" s="185"/>
      <c r="AM26" s="183"/>
      <c r="AN26" s="188"/>
      <c r="AO26" s="183"/>
      <c r="AP26" s="185"/>
      <c r="AQ26" s="197"/>
      <c r="AR26" s="198"/>
      <c r="AS26" s="187"/>
      <c r="AT26" s="183"/>
      <c r="AU26" s="185"/>
      <c r="AV26" s="183"/>
      <c r="AW26" s="188"/>
      <c r="AX26" s="183"/>
      <c r="AY26" s="185"/>
      <c r="AZ26" s="197"/>
      <c r="BA26" s="198"/>
      <c r="BB26" s="187"/>
      <c r="BC26" s="183"/>
      <c r="BD26" s="185"/>
      <c r="BE26" s="183"/>
      <c r="BF26" s="188"/>
      <c r="BG26" s="183"/>
      <c r="BH26" s="185"/>
      <c r="BI26" s="197"/>
      <c r="BJ26" s="198"/>
      <c r="BK26" s="187"/>
      <c r="BL26" s="183"/>
      <c r="BM26" s="185"/>
      <c r="BN26" s="183"/>
      <c r="BO26" s="188"/>
      <c r="BP26" s="188"/>
      <c r="BQ26" s="185"/>
      <c r="BR26" s="197"/>
      <c r="BS26" s="198"/>
      <c r="BT26" s="187"/>
      <c r="BU26" s="183"/>
      <c r="BV26" s="185"/>
      <c r="BW26" s="183"/>
      <c r="BX26" s="188"/>
      <c r="BY26" s="188"/>
      <c r="BZ26" s="185"/>
      <c r="CA26" s="197"/>
      <c r="CB26" s="198"/>
      <c r="CC26" s="187"/>
      <c r="CD26" s="183"/>
      <c r="CE26" s="185"/>
      <c r="CF26" s="183"/>
      <c r="CG26" s="188"/>
      <c r="CH26" s="188"/>
      <c r="CI26" s="185"/>
      <c r="CJ26" s="197"/>
      <c r="CK26" s="198"/>
      <c r="CL26" s="187"/>
      <c r="CM26" s="183"/>
      <c r="CN26" s="185"/>
      <c r="CO26" s="183"/>
      <c r="CP26" s="188"/>
      <c r="CQ26" s="188"/>
      <c r="CR26" s="185"/>
      <c r="CS26" s="197"/>
      <c r="CT26" s="198"/>
      <c r="CU26" s="187"/>
      <c r="CV26" s="183"/>
      <c r="CW26" s="185"/>
      <c r="CX26" s="183"/>
      <c r="CY26" s="188"/>
      <c r="CZ26" s="188"/>
      <c r="DA26" s="185"/>
      <c r="DB26" s="197"/>
      <c r="DC26" s="198"/>
      <c r="DD26" s="187"/>
      <c r="DE26" s="183"/>
      <c r="DF26" s="185"/>
      <c r="DG26" s="183"/>
      <c r="DH26" s="188"/>
      <c r="DI26" s="188"/>
      <c r="DJ26" s="185"/>
      <c r="DK26" s="197"/>
      <c r="DL26" s="198"/>
      <c r="DM26" s="187"/>
      <c r="DN26" s="189"/>
      <c r="DO26" s="199"/>
      <c r="DP26" s="191"/>
    </row>
    <row r="27" spans="1:122" s="175" customFormat="1" ht="24.95" customHeight="1" thickBot="1" x14ac:dyDescent="0.25">
      <c r="B27" s="200" t="s">
        <v>8047</v>
      </c>
      <c r="C27" s="200" t="s">
        <v>92</v>
      </c>
      <c r="D27" s="207" t="s">
        <v>3311</v>
      </c>
      <c r="E27" s="202" t="str">
        <f>IF($C27="","",VLOOKUP($D27,'CPOS 176'!$A$11:$G$4422,3,0))</f>
        <v>Lançamento e adensamento de concreto ou massa em estrutura</v>
      </c>
      <c r="F27" s="203" t="str">
        <f>IF($C27="","",VLOOKUP($D27,'CPOS 176'!$A$11:$G$4422,4,0))</f>
        <v>m³</v>
      </c>
      <c r="G27" s="208">
        <v>1.6E-2</v>
      </c>
      <c r="H27" s="205">
        <f>IF($C27="","",VLOOKUP($D27,'CPOS 176'!$A$11:$G$4422,7,0))</f>
        <v>78.64</v>
      </c>
      <c r="I27" s="206">
        <f t="shared" si="0"/>
        <v>1.26</v>
      </c>
      <c r="J27" s="183"/>
      <c r="K27" s="185"/>
      <c r="L27" s="183"/>
      <c r="M27" s="185"/>
      <c r="N27" s="183"/>
      <c r="O27" s="185"/>
      <c r="P27" s="197"/>
      <c r="Q27" s="198"/>
      <c r="R27" s="187"/>
      <c r="S27" s="183"/>
      <c r="T27" s="185"/>
      <c r="U27" s="183"/>
      <c r="V27" s="188"/>
      <c r="W27" s="183"/>
      <c r="X27" s="185"/>
      <c r="Y27" s="197"/>
      <c r="Z27" s="198"/>
      <c r="AA27" s="187"/>
      <c r="AB27" s="183"/>
      <c r="AC27" s="185"/>
      <c r="AD27" s="183"/>
      <c r="AE27" s="188"/>
      <c r="AF27" s="183"/>
      <c r="AG27" s="185"/>
      <c r="AH27" s="197"/>
      <c r="AI27" s="198"/>
      <c r="AJ27" s="187"/>
      <c r="AK27" s="183"/>
      <c r="AL27" s="185"/>
      <c r="AM27" s="183"/>
      <c r="AN27" s="188"/>
      <c r="AO27" s="183"/>
      <c r="AP27" s="185"/>
      <c r="AQ27" s="197"/>
      <c r="AR27" s="198"/>
      <c r="AS27" s="187"/>
      <c r="AT27" s="183"/>
      <c r="AU27" s="185"/>
      <c r="AV27" s="183"/>
      <c r="AW27" s="188"/>
      <c r="AX27" s="183"/>
      <c r="AY27" s="185"/>
      <c r="AZ27" s="197"/>
      <c r="BA27" s="198"/>
      <c r="BB27" s="187"/>
      <c r="BC27" s="183"/>
      <c r="BD27" s="185"/>
      <c r="BE27" s="183"/>
      <c r="BF27" s="188"/>
      <c r="BG27" s="183"/>
      <c r="BH27" s="185"/>
      <c r="BI27" s="197"/>
      <c r="BJ27" s="198"/>
      <c r="BK27" s="187"/>
      <c r="BL27" s="183"/>
      <c r="BM27" s="185"/>
      <c r="BN27" s="183"/>
      <c r="BO27" s="188"/>
      <c r="BP27" s="188"/>
      <c r="BQ27" s="185"/>
      <c r="BR27" s="197"/>
      <c r="BS27" s="198"/>
      <c r="BT27" s="187"/>
      <c r="BU27" s="183"/>
      <c r="BV27" s="185"/>
      <c r="BW27" s="183"/>
      <c r="BX27" s="188"/>
      <c r="BY27" s="188"/>
      <c r="BZ27" s="185"/>
      <c r="CA27" s="197"/>
      <c r="CB27" s="198"/>
      <c r="CC27" s="187"/>
      <c r="CD27" s="183"/>
      <c r="CE27" s="185"/>
      <c r="CF27" s="183"/>
      <c r="CG27" s="188"/>
      <c r="CH27" s="188"/>
      <c r="CI27" s="185"/>
      <c r="CJ27" s="197"/>
      <c r="CK27" s="198"/>
      <c r="CL27" s="187"/>
      <c r="CM27" s="183"/>
      <c r="CN27" s="185"/>
      <c r="CO27" s="183"/>
      <c r="CP27" s="188"/>
      <c r="CQ27" s="188"/>
      <c r="CR27" s="185"/>
      <c r="CS27" s="197"/>
      <c r="CT27" s="198"/>
      <c r="CU27" s="187"/>
      <c r="CV27" s="183"/>
      <c r="CW27" s="185"/>
      <c r="CX27" s="183"/>
      <c r="CY27" s="188"/>
      <c r="CZ27" s="188"/>
      <c r="DA27" s="185"/>
      <c r="DB27" s="197"/>
      <c r="DC27" s="198"/>
      <c r="DD27" s="187"/>
      <c r="DE27" s="183"/>
      <c r="DF27" s="185"/>
      <c r="DG27" s="183"/>
      <c r="DH27" s="188"/>
      <c r="DI27" s="188"/>
      <c r="DJ27" s="185"/>
      <c r="DK27" s="197"/>
      <c r="DL27" s="198"/>
      <c r="DM27" s="187"/>
      <c r="DN27" s="189"/>
      <c r="DO27" s="199"/>
      <c r="DP27" s="191"/>
    </row>
    <row r="28" spans="1:122" s="175" customFormat="1" ht="24.95" customHeight="1" thickBot="1" x14ac:dyDescent="0.25">
      <c r="B28" s="209"/>
      <c r="C28" s="210"/>
      <c r="D28" s="211"/>
      <c r="E28" s="212" t="s">
        <v>8048</v>
      </c>
      <c r="F28" s="213"/>
      <c r="G28" s="214"/>
      <c r="H28" s="215"/>
      <c r="I28" s="216">
        <f>SUM(I20:I27)</f>
        <v>77.570000000000007</v>
      </c>
      <c r="J28" s="183"/>
      <c r="K28" s="185"/>
      <c r="L28" s="183"/>
      <c r="M28" s="185"/>
      <c r="N28" s="183"/>
      <c r="O28" s="185"/>
      <c r="P28" s="197"/>
      <c r="Q28" s="198"/>
      <c r="R28" s="187"/>
      <c r="S28" s="183"/>
      <c r="T28" s="185"/>
      <c r="U28" s="183"/>
      <c r="V28" s="188"/>
      <c r="W28" s="183"/>
      <c r="X28" s="185"/>
      <c r="Y28" s="197"/>
      <c r="Z28" s="198"/>
      <c r="AA28" s="187"/>
      <c r="AB28" s="183"/>
      <c r="AC28" s="185"/>
      <c r="AD28" s="183"/>
      <c r="AE28" s="188"/>
      <c r="AF28" s="183"/>
      <c r="AG28" s="185"/>
      <c r="AH28" s="197"/>
      <c r="AI28" s="198"/>
      <c r="AJ28" s="187"/>
      <c r="AK28" s="183"/>
      <c r="AL28" s="185"/>
      <c r="AM28" s="183"/>
      <c r="AN28" s="188"/>
      <c r="AO28" s="183"/>
      <c r="AP28" s="185"/>
      <c r="AQ28" s="197"/>
      <c r="AR28" s="198"/>
      <c r="AS28" s="187"/>
      <c r="AT28" s="183"/>
      <c r="AU28" s="185"/>
      <c r="AV28" s="183"/>
      <c r="AW28" s="188"/>
      <c r="AX28" s="183"/>
      <c r="AY28" s="185"/>
      <c r="AZ28" s="197"/>
      <c r="BA28" s="198"/>
      <c r="BB28" s="187"/>
      <c r="BC28" s="183"/>
      <c r="BD28" s="185"/>
      <c r="BE28" s="183"/>
      <c r="BF28" s="188"/>
      <c r="BG28" s="183"/>
      <c r="BH28" s="185"/>
      <c r="BI28" s="197"/>
      <c r="BJ28" s="198"/>
      <c r="BK28" s="187"/>
      <c r="BL28" s="183"/>
      <c r="BM28" s="185"/>
      <c r="BN28" s="183"/>
      <c r="BO28" s="188"/>
      <c r="BP28" s="188"/>
      <c r="BQ28" s="185"/>
      <c r="BR28" s="197"/>
      <c r="BS28" s="198"/>
      <c r="BT28" s="187"/>
      <c r="BU28" s="183"/>
      <c r="BV28" s="185"/>
      <c r="BW28" s="183"/>
      <c r="BX28" s="188"/>
      <c r="BY28" s="188"/>
      <c r="BZ28" s="185"/>
      <c r="CA28" s="197"/>
      <c r="CB28" s="198"/>
      <c r="CC28" s="187"/>
      <c r="CD28" s="183"/>
      <c r="CE28" s="185"/>
      <c r="CF28" s="183"/>
      <c r="CG28" s="188"/>
      <c r="CH28" s="188"/>
      <c r="CI28" s="185"/>
      <c r="CJ28" s="197"/>
      <c r="CK28" s="198"/>
      <c r="CL28" s="187"/>
      <c r="CM28" s="183"/>
      <c r="CN28" s="185"/>
      <c r="CO28" s="183"/>
      <c r="CP28" s="188"/>
      <c r="CQ28" s="188"/>
      <c r="CR28" s="185"/>
      <c r="CS28" s="197"/>
      <c r="CT28" s="198"/>
      <c r="CU28" s="187"/>
      <c r="CV28" s="183"/>
      <c r="CW28" s="185"/>
      <c r="CX28" s="183"/>
      <c r="CY28" s="188"/>
      <c r="CZ28" s="188"/>
      <c r="DA28" s="185"/>
      <c r="DB28" s="197"/>
      <c r="DC28" s="198"/>
      <c r="DD28" s="187"/>
      <c r="DE28" s="183"/>
      <c r="DF28" s="185"/>
      <c r="DG28" s="183"/>
      <c r="DH28" s="188"/>
      <c r="DI28" s="188"/>
      <c r="DJ28" s="185"/>
      <c r="DK28" s="197"/>
      <c r="DL28" s="198"/>
      <c r="DM28" s="187"/>
      <c r="DN28" s="189"/>
      <c r="DO28" s="199"/>
      <c r="DP28" s="191"/>
    </row>
    <row r="29" spans="1:122" s="175" customFormat="1" ht="24.95" customHeight="1" thickBot="1" x14ac:dyDescent="0.25">
      <c r="B29" s="217"/>
      <c r="C29" s="217"/>
      <c r="D29" s="218"/>
      <c r="E29" s="219"/>
      <c r="F29" s="220"/>
      <c r="G29" s="221"/>
      <c r="H29" s="222"/>
      <c r="I29" s="223"/>
      <c r="J29" s="183"/>
      <c r="K29" s="185"/>
      <c r="L29" s="183"/>
      <c r="M29" s="185"/>
      <c r="N29" s="183"/>
      <c r="O29" s="185"/>
      <c r="P29" s="197"/>
      <c r="Q29" s="198"/>
      <c r="R29" s="187"/>
      <c r="S29" s="183"/>
      <c r="T29" s="185"/>
      <c r="U29" s="183"/>
      <c r="V29" s="188"/>
      <c r="W29" s="183"/>
      <c r="X29" s="185"/>
      <c r="Y29" s="197"/>
      <c r="Z29" s="198"/>
      <c r="AA29" s="187"/>
      <c r="AB29" s="183"/>
      <c r="AC29" s="185"/>
      <c r="AD29" s="183"/>
      <c r="AE29" s="188"/>
      <c r="AF29" s="183"/>
      <c r="AG29" s="185"/>
      <c r="AH29" s="197"/>
      <c r="AI29" s="198"/>
      <c r="AJ29" s="187"/>
      <c r="AK29" s="183"/>
      <c r="AL29" s="185"/>
      <c r="AM29" s="183"/>
      <c r="AN29" s="188"/>
      <c r="AO29" s="183"/>
      <c r="AP29" s="185"/>
      <c r="AQ29" s="197"/>
      <c r="AR29" s="198"/>
      <c r="AS29" s="187"/>
      <c r="AT29" s="183"/>
      <c r="AU29" s="185"/>
      <c r="AV29" s="183"/>
      <c r="AW29" s="188"/>
      <c r="AX29" s="183"/>
      <c r="AY29" s="185"/>
      <c r="AZ29" s="197"/>
      <c r="BA29" s="198"/>
      <c r="BB29" s="187"/>
      <c r="BC29" s="183"/>
      <c r="BD29" s="185"/>
      <c r="BE29" s="183"/>
      <c r="BF29" s="188"/>
      <c r="BG29" s="183"/>
      <c r="BH29" s="185"/>
      <c r="BI29" s="197"/>
      <c r="BJ29" s="198"/>
      <c r="BK29" s="187"/>
      <c r="BL29" s="183"/>
      <c r="BM29" s="185"/>
      <c r="BN29" s="183"/>
      <c r="BO29" s="188"/>
      <c r="BP29" s="188"/>
      <c r="BQ29" s="185"/>
      <c r="BR29" s="197"/>
      <c r="BS29" s="198"/>
      <c r="BT29" s="187"/>
      <c r="BU29" s="183"/>
      <c r="BV29" s="185"/>
      <c r="BW29" s="183"/>
      <c r="BX29" s="188"/>
      <c r="BY29" s="188"/>
      <c r="BZ29" s="185"/>
      <c r="CA29" s="197"/>
      <c r="CB29" s="198"/>
      <c r="CC29" s="187"/>
      <c r="CD29" s="183"/>
      <c r="CE29" s="185"/>
      <c r="CF29" s="183"/>
      <c r="CG29" s="188"/>
      <c r="CH29" s="188"/>
      <c r="CI29" s="185"/>
      <c r="CJ29" s="197"/>
      <c r="CK29" s="198"/>
      <c r="CL29" s="187"/>
      <c r="CM29" s="183"/>
      <c r="CN29" s="185"/>
      <c r="CO29" s="183"/>
      <c r="CP29" s="188"/>
      <c r="CQ29" s="188"/>
      <c r="CR29" s="185"/>
      <c r="CS29" s="197"/>
      <c r="CT29" s="198"/>
      <c r="CU29" s="187"/>
      <c r="CV29" s="183"/>
      <c r="CW29" s="185"/>
      <c r="CX29" s="183"/>
      <c r="CY29" s="188"/>
      <c r="CZ29" s="188"/>
      <c r="DA29" s="185"/>
      <c r="DB29" s="197"/>
      <c r="DC29" s="198"/>
      <c r="DD29" s="187"/>
      <c r="DE29" s="183"/>
      <c r="DF29" s="185"/>
      <c r="DG29" s="183"/>
      <c r="DH29" s="188"/>
      <c r="DI29" s="188"/>
      <c r="DJ29" s="185"/>
      <c r="DK29" s="197"/>
      <c r="DL29" s="198"/>
      <c r="DM29" s="187"/>
      <c r="DN29" s="189"/>
      <c r="DO29" s="199"/>
      <c r="DP29" s="191"/>
    </row>
    <row r="30" spans="1:122" s="175" customFormat="1" ht="24.95" customHeight="1" thickBot="1" x14ac:dyDescent="0.25">
      <c r="B30" s="224"/>
      <c r="C30" s="210"/>
      <c r="D30" s="225"/>
      <c r="E30" s="212" t="s">
        <v>8049</v>
      </c>
      <c r="F30" s="213" t="str">
        <f>IF($C30="","",VLOOKUP($D30,#REF!,12,0))</f>
        <v/>
      </c>
      <c r="G30" s="226"/>
      <c r="H30" s="227"/>
      <c r="I30" s="228"/>
      <c r="J30" s="229"/>
      <c r="K30" s="230"/>
      <c r="L30" s="229"/>
      <c r="M30" s="230"/>
      <c r="N30" s="229"/>
      <c r="O30" s="230"/>
      <c r="P30" s="231"/>
      <c r="Q30" s="232"/>
      <c r="R30" s="233"/>
      <c r="S30" s="229"/>
      <c r="T30" s="230"/>
      <c r="U30" s="229"/>
      <c r="V30" s="230"/>
      <c r="W30" s="229"/>
      <c r="X30" s="230"/>
      <c r="Y30" s="231"/>
      <c r="Z30" s="232"/>
      <c r="AA30" s="233"/>
      <c r="AB30" s="229"/>
      <c r="AC30" s="230"/>
      <c r="AD30" s="229"/>
      <c r="AE30" s="230"/>
      <c r="AF30" s="229"/>
      <c r="AG30" s="230"/>
      <c r="AH30" s="231"/>
      <c r="AI30" s="232"/>
      <c r="AJ30" s="233"/>
      <c r="AK30" s="229"/>
      <c r="AL30" s="230"/>
      <c r="AM30" s="229"/>
      <c r="AN30" s="230"/>
      <c r="AO30" s="229"/>
      <c r="AP30" s="230"/>
      <c r="AQ30" s="231"/>
      <c r="AR30" s="232"/>
      <c r="AS30" s="233"/>
      <c r="AT30" s="229"/>
      <c r="AU30" s="230"/>
      <c r="AV30" s="229"/>
      <c r="AW30" s="230"/>
      <c r="AX30" s="229"/>
      <c r="AY30" s="230"/>
      <c r="AZ30" s="231"/>
      <c r="BA30" s="232"/>
      <c r="BB30" s="233"/>
      <c r="BC30" s="229"/>
      <c r="BD30" s="230"/>
      <c r="BE30" s="229"/>
      <c r="BF30" s="230"/>
      <c r="BG30" s="229"/>
      <c r="BH30" s="230"/>
      <c r="BI30" s="231"/>
      <c r="BJ30" s="232"/>
      <c r="BK30" s="233"/>
      <c r="BL30" s="229"/>
      <c r="BM30" s="230"/>
      <c r="BN30" s="229"/>
      <c r="BO30" s="230"/>
      <c r="BP30" s="234"/>
      <c r="BQ30" s="230"/>
      <c r="BR30" s="231"/>
      <c r="BS30" s="232"/>
      <c r="BT30" s="233"/>
      <c r="BU30" s="229"/>
      <c r="BV30" s="230"/>
      <c r="BW30" s="229"/>
      <c r="BX30" s="230"/>
      <c r="BY30" s="234"/>
      <c r="BZ30" s="230"/>
      <c r="CA30" s="231"/>
      <c r="CB30" s="232"/>
      <c r="CC30" s="233"/>
      <c r="CD30" s="229"/>
      <c r="CE30" s="230"/>
      <c r="CF30" s="229"/>
      <c r="CG30" s="230"/>
      <c r="CH30" s="234"/>
      <c r="CI30" s="230"/>
      <c r="CJ30" s="231"/>
      <c r="CK30" s="232"/>
      <c r="CL30" s="233"/>
      <c r="CM30" s="229"/>
      <c r="CN30" s="230"/>
      <c r="CO30" s="229"/>
      <c r="CP30" s="230"/>
      <c r="CQ30" s="234"/>
      <c r="CR30" s="230"/>
      <c r="CS30" s="231"/>
      <c r="CT30" s="232"/>
      <c r="CU30" s="233"/>
      <c r="CV30" s="229"/>
      <c r="CW30" s="230"/>
      <c r="CX30" s="229"/>
      <c r="CY30" s="230"/>
      <c r="CZ30" s="234"/>
      <c r="DA30" s="230"/>
      <c r="DB30" s="231"/>
      <c r="DC30" s="232"/>
      <c r="DD30" s="233"/>
      <c r="DE30" s="229"/>
      <c r="DF30" s="230"/>
      <c r="DG30" s="229"/>
      <c r="DH30" s="230"/>
      <c r="DI30" s="234"/>
      <c r="DJ30" s="230"/>
      <c r="DK30" s="231"/>
      <c r="DL30" s="232"/>
      <c r="DM30" s="233"/>
      <c r="DN30" s="231"/>
      <c r="DO30" s="199"/>
      <c r="DP30" s="191"/>
      <c r="DQ30" s="235">
        <f>L30+U30+AD30+AM30+AV30+BE30+BN30+BW30+CF30+CO30+CX30+DG30</f>
        <v>0</v>
      </c>
      <c r="DR30" s="236" t="e">
        <f>DO30-#REF!</f>
        <v>#REF!</v>
      </c>
    </row>
    <row r="31" spans="1:122" s="175" customFormat="1" ht="24.95" customHeight="1" x14ac:dyDescent="0.2">
      <c r="B31" s="200" t="s">
        <v>7916</v>
      </c>
      <c r="C31" s="200" t="s">
        <v>92</v>
      </c>
      <c r="D31" s="201" t="s">
        <v>3158</v>
      </c>
      <c r="E31" s="202" t="str">
        <f>IF($C31="","",VLOOKUP($D31,'CPOS 176'!$A$11:$G$4422,3,0))</f>
        <v>Escavação manual em solo de 1ª e 2ª categoria em campo aberto</v>
      </c>
      <c r="F31" s="203" t="str">
        <f>IF($C31="","",VLOOKUP($D31,'CPOS 176'!$A$11:$G$4422,4,0))</f>
        <v>m³</v>
      </c>
      <c r="G31" s="204">
        <v>0.14399999999999999</v>
      </c>
      <c r="H31" s="205">
        <f>IF($C31="","",VLOOKUP($D31,'CPOS 176'!$A$11:$G$4422,7,0))</f>
        <v>33.75</v>
      </c>
      <c r="I31" s="206">
        <f t="shared" ref="I31:I38" si="1">ROUND(G31*H31,2)</f>
        <v>4.8600000000000003</v>
      </c>
      <c r="J31" s="237"/>
      <c r="K31" s="238"/>
      <c r="L31" s="239"/>
      <c r="M31" s="238"/>
      <c r="N31" s="239"/>
      <c r="O31" s="238"/>
      <c r="P31" s="240"/>
      <c r="Q31" s="241"/>
      <c r="R31" s="242"/>
      <c r="S31" s="239"/>
      <c r="T31" s="238"/>
      <c r="U31" s="239"/>
      <c r="V31" s="238"/>
      <c r="W31" s="239"/>
      <c r="X31" s="238"/>
      <c r="Y31" s="240"/>
      <c r="Z31" s="241"/>
      <c r="AA31" s="242"/>
      <c r="AB31" s="239"/>
      <c r="AC31" s="238"/>
      <c r="AD31" s="239"/>
      <c r="AE31" s="238"/>
      <c r="AF31" s="239"/>
      <c r="AG31" s="238"/>
      <c r="AH31" s="240"/>
      <c r="AI31" s="241"/>
      <c r="AJ31" s="242"/>
      <c r="AK31" s="239"/>
      <c r="AL31" s="238"/>
      <c r="AM31" s="239"/>
      <c r="AN31" s="238"/>
      <c r="AO31" s="239"/>
      <c r="AP31" s="238"/>
      <c r="AQ31" s="240"/>
      <c r="AR31" s="241"/>
      <c r="AS31" s="242"/>
      <c r="AT31" s="239"/>
      <c r="AU31" s="238"/>
      <c r="AV31" s="239"/>
      <c r="AW31" s="238"/>
      <c r="AX31" s="239"/>
      <c r="AY31" s="238"/>
      <c r="AZ31" s="240"/>
      <c r="BA31" s="241"/>
      <c r="BB31" s="242"/>
      <c r="BC31" s="239"/>
      <c r="BD31" s="238"/>
      <c r="BE31" s="239"/>
      <c r="BF31" s="238"/>
      <c r="BG31" s="239"/>
      <c r="BH31" s="238"/>
      <c r="BI31" s="240"/>
      <c r="BJ31" s="241"/>
      <c r="BK31" s="242"/>
      <c r="BL31" s="239"/>
      <c r="BM31" s="238"/>
      <c r="BN31" s="239"/>
      <c r="BO31" s="238"/>
      <c r="BP31" s="237"/>
      <c r="BQ31" s="238"/>
      <c r="BR31" s="240"/>
      <c r="BS31" s="241"/>
      <c r="BT31" s="242"/>
      <c r="BU31" s="239"/>
      <c r="BV31" s="238"/>
      <c r="BW31" s="239"/>
      <c r="BX31" s="238"/>
      <c r="BY31" s="237"/>
      <c r="BZ31" s="238"/>
      <c r="CA31" s="240"/>
      <c r="CB31" s="241"/>
      <c r="CC31" s="242"/>
      <c r="CD31" s="239"/>
      <c r="CE31" s="238"/>
      <c r="CF31" s="239"/>
      <c r="CG31" s="238"/>
      <c r="CH31" s="237"/>
      <c r="CI31" s="238"/>
      <c r="CJ31" s="240"/>
      <c r="CK31" s="241"/>
      <c r="CL31" s="242"/>
      <c r="CM31" s="239"/>
      <c r="CN31" s="238"/>
      <c r="CO31" s="239"/>
      <c r="CP31" s="238"/>
      <c r="CQ31" s="237"/>
      <c r="CR31" s="238"/>
      <c r="CS31" s="240"/>
      <c r="CT31" s="241"/>
      <c r="CU31" s="242"/>
      <c r="CV31" s="239"/>
      <c r="CW31" s="238"/>
      <c r="CX31" s="239"/>
      <c r="CY31" s="238"/>
      <c r="CZ31" s="237"/>
      <c r="DA31" s="238"/>
      <c r="DB31" s="240"/>
      <c r="DC31" s="241"/>
      <c r="DD31" s="242"/>
      <c r="DE31" s="239"/>
      <c r="DF31" s="238"/>
      <c r="DG31" s="239"/>
      <c r="DH31" s="238"/>
      <c r="DI31" s="237"/>
      <c r="DJ31" s="238"/>
      <c r="DK31" s="240"/>
      <c r="DL31" s="241"/>
      <c r="DM31" s="242"/>
      <c r="DN31" s="240"/>
      <c r="DO31" s="243"/>
      <c r="DP31" s="191"/>
      <c r="DQ31" s="235"/>
      <c r="DR31" s="236"/>
    </row>
    <row r="32" spans="1:122" s="175" customFormat="1" ht="24.95" customHeight="1" x14ac:dyDescent="0.2">
      <c r="B32" s="200" t="s">
        <v>8050</v>
      </c>
      <c r="C32" s="200" t="s">
        <v>92</v>
      </c>
      <c r="D32" s="201" t="s">
        <v>3430</v>
      </c>
      <c r="E32" s="202" t="str">
        <f>IF($C32="","",VLOOKUP($D32,'CPOS 176'!$A$11:$G$4422,3,0))</f>
        <v>Alvenaria de embasamento em bloco de concreto de 19 x 19 x 39 cm - classe A</v>
      </c>
      <c r="F32" s="203" t="str">
        <f>IF($C32="","",VLOOKUP($D32,'CPOS 176'!$A$11:$G$4422,4,0))</f>
        <v>m²</v>
      </c>
      <c r="G32" s="204">
        <v>0.36</v>
      </c>
      <c r="H32" s="205">
        <f>IF($C32="","",VLOOKUP($D32,'CPOS 176'!$A$11:$G$4422,7,0))</f>
        <v>71.86</v>
      </c>
      <c r="I32" s="206">
        <f t="shared" si="1"/>
        <v>25.87</v>
      </c>
      <c r="J32" s="237"/>
      <c r="K32" s="238"/>
      <c r="L32" s="239"/>
      <c r="M32" s="238"/>
      <c r="N32" s="239"/>
      <c r="O32" s="238"/>
      <c r="P32" s="240"/>
      <c r="Q32" s="241"/>
      <c r="R32" s="242"/>
      <c r="S32" s="239"/>
      <c r="T32" s="238"/>
      <c r="U32" s="239"/>
      <c r="V32" s="238"/>
      <c r="W32" s="239"/>
      <c r="X32" s="238"/>
      <c r="Y32" s="240"/>
      <c r="Z32" s="241"/>
      <c r="AA32" s="242"/>
      <c r="AB32" s="239"/>
      <c r="AC32" s="238"/>
      <c r="AD32" s="239"/>
      <c r="AE32" s="238"/>
      <c r="AF32" s="239"/>
      <c r="AG32" s="238"/>
      <c r="AH32" s="240"/>
      <c r="AI32" s="241"/>
      <c r="AJ32" s="242"/>
      <c r="AK32" s="239"/>
      <c r="AL32" s="238"/>
      <c r="AM32" s="239"/>
      <c r="AN32" s="238"/>
      <c r="AO32" s="239"/>
      <c r="AP32" s="238"/>
      <c r="AQ32" s="240"/>
      <c r="AR32" s="241"/>
      <c r="AS32" s="242"/>
      <c r="AT32" s="239"/>
      <c r="AU32" s="238"/>
      <c r="AV32" s="239"/>
      <c r="AW32" s="238"/>
      <c r="AX32" s="239"/>
      <c r="AY32" s="238"/>
      <c r="AZ32" s="240"/>
      <c r="BA32" s="241"/>
      <c r="BB32" s="242"/>
      <c r="BC32" s="239"/>
      <c r="BD32" s="238"/>
      <c r="BE32" s="239"/>
      <c r="BF32" s="238"/>
      <c r="BG32" s="239"/>
      <c r="BH32" s="238"/>
      <c r="BI32" s="240"/>
      <c r="BJ32" s="241"/>
      <c r="BK32" s="242"/>
      <c r="BL32" s="239"/>
      <c r="BM32" s="238"/>
      <c r="BN32" s="239"/>
      <c r="BO32" s="238"/>
      <c r="BP32" s="237"/>
      <c r="BQ32" s="238"/>
      <c r="BR32" s="240"/>
      <c r="BS32" s="241"/>
      <c r="BT32" s="242"/>
      <c r="BU32" s="239"/>
      <c r="BV32" s="238"/>
      <c r="BW32" s="239"/>
      <c r="BX32" s="238"/>
      <c r="BY32" s="237"/>
      <c r="BZ32" s="238"/>
      <c r="CA32" s="240"/>
      <c r="CB32" s="241"/>
      <c r="CC32" s="242"/>
      <c r="CD32" s="239"/>
      <c r="CE32" s="238"/>
      <c r="CF32" s="239"/>
      <c r="CG32" s="238"/>
      <c r="CH32" s="237"/>
      <c r="CI32" s="238"/>
      <c r="CJ32" s="240"/>
      <c r="CK32" s="241"/>
      <c r="CL32" s="242"/>
      <c r="CM32" s="239"/>
      <c r="CN32" s="238"/>
      <c r="CO32" s="239"/>
      <c r="CP32" s="238"/>
      <c r="CQ32" s="237"/>
      <c r="CR32" s="238"/>
      <c r="CS32" s="240"/>
      <c r="CT32" s="241"/>
      <c r="CU32" s="242"/>
      <c r="CV32" s="239"/>
      <c r="CW32" s="238"/>
      <c r="CX32" s="239"/>
      <c r="CY32" s="238"/>
      <c r="CZ32" s="237"/>
      <c r="DA32" s="238"/>
      <c r="DB32" s="240"/>
      <c r="DC32" s="241"/>
      <c r="DD32" s="242"/>
      <c r="DE32" s="239"/>
      <c r="DF32" s="238"/>
      <c r="DG32" s="239"/>
      <c r="DH32" s="238"/>
      <c r="DI32" s="237"/>
      <c r="DJ32" s="238"/>
      <c r="DK32" s="240"/>
      <c r="DL32" s="241"/>
      <c r="DM32" s="242"/>
      <c r="DN32" s="240"/>
      <c r="DO32" s="243"/>
      <c r="DP32" s="191"/>
      <c r="DQ32" s="235"/>
      <c r="DR32" s="236"/>
    </row>
    <row r="33" spans="1:125" s="175" customFormat="1" ht="24.95" customHeight="1" x14ac:dyDescent="0.2">
      <c r="B33" s="200" t="s">
        <v>7953</v>
      </c>
      <c r="C33" s="200" t="s">
        <v>92</v>
      </c>
      <c r="D33" s="201" t="s">
        <v>3299</v>
      </c>
      <c r="E33" s="202" t="str">
        <f>IF($C33="","",VLOOKUP($D33,'CPOS 176'!$A$11:$G$4422,3,0))</f>
        <v>Concreto não estrutural executado no local, mínimo 150 kg cimento / m³</v>
      </c>
      <c r="F33" s="203" t="str">
        <f>IF($C33="","",VLOOKUP($D33,'CPOS 176'!$A$11:$G$4422,4,0))</f>
        <v>m³</v>
      </c>
      <c r="G33" s="204">
        <v>1.7999999999999999E-2</v>
      </c>
      <c r="H33" s="205">
        <f>IF($C33="","",VLOOKUP($D33,'CPOS 176'!$A$11:$G$4422,7,0))</f>
        <v>221.45</v>
      </c>
      <c r="I33" s="206">
        <f t="shared" si="1"/>
        <v>3.99</v>
      </c>
      <c r="J33" s="237"/>
      <c r="K33" s="238"/>
      <c r="L33" s="239"/>
      <c r="M33" s="238"/>
      <c r="N33" s="239"/>
      <c r="O33" s="238"/>
      <c r="P33" s="240"/>
      <c r="Q33" s="241"/>
      <c r="R33" s="242"/>
      <c r="S33" s="239"/>
      <c r="T33" s="238"/>
      <c r="U33" s="239"/>
      <c r="V33" s="238"/>
      <c r="W33" s="239"/>
      <c r="X33" s="238"/>
      <c r="Y33" s="240"/>
      <c r="Z33" s="241"/>
      <c r="AA33" s="242"/>
      <c r="AB33" s="239"/>
      <c r="AC33" s="238"/>
      <c r="AD33" s="239"/>
      <c r="AE33" s="238"/>
      <c r="AF33" s="239"/>
      <c r="AG33" s="238"/>
      <c r="AH33" s="240"/>
      <c r="AI33" s="241"/>
      <c r="AJ33" s="242"/>
      <c r="AK33" s="239"/>
      <c r="AL33" s="238"/>
      <c r="AM33" s="239"/>
      <c r="AN33" s="238"/>
      <c r="AO33" s="239"/>
      <c r="AP33" s="238"/>
      <c r="AQ33" s="240"/>
      <c r="AR33" s="241"/>
      <c r="AS33" s="242"/>
      <c r="AT33" s="239"/>
      <c r="AU33" s="238"/>
      <c r="AV33" s="239"/>
      <c r="AW33" s="238"/>
      <c r="AX33" s="239"/>
      <c r="AY33" s="238"/>
      <c r="AZ33" s="240"/>
      <c r="BA33" s="241"/>
      <c r="BB33" s="242"/>
      <c r="BC33" s="239"/>
      <c r="BD33" s="238"/>
      <c r="BE33" s="239"/>
      <c r="BF33" s="238"/>
      <c r="BG33" s="239"/>
      <c r="BH33" s="238"/>
      <c r="BI33" s="240"/>
      <c r="BJ33" s="241"/>
      <c r="BK33" s="242"/>
      <c r="BL33" s="239"/>
      <c r="BM33" s="238"/>
      <c r="BN33" s="239"/>
      <c r="BO33" s="238"/>
      <c r="BP33" s="237"/>
      <c r="BQ33" s="238"/>
      <c r="BR33" s="240"/>
      <c r="BS33" s="241"/>
      <c r="BT33" s="242"/>
      <c r="BU33" s="239"/>
      <c r="BV33" s="238"/>
      <c r="BW33" s="239"/>
      <c r="BX33" s="238"/>
      <c r="BY33" s="237"/>
      <c r="BZ33" s="238"/>
      <c r="CA33" s="240"/>
      <c r="CB33" s="241"/>
      <c r="CC33" s="242"/>
      <c r="CD33" s="239"/>
      <c r="CE33" s="238"/>
      <c r="CF33" s="239"/>
      <c r="CG33" s="238"/>
      <c r="CH33" s="237"/>
      <c r="CI33" s="238"/>
      <c r="CJ33" s="240"/>
      <c r="CK33" s="241"/>
      <c r="CL33" s="242"/>
      <c r="CM33" s="239"/>
      <c r="CN33" s="238"/>
      <c r="CO33" s="239"/>
      <c r="CP33" s="238"/>
      <c r="CQ33" s="237"/>
      <c r="CR33" s="238"/>
      <c r="CS33" s="240"/>
      <c r="CT33" s="241"/>
      <c r="CU33" s="242"/>
      <c r="CV33" s="239"/>
      <c r="CW33" s="238"/>
      <c r="CX33" s="239"/>
      <c r="CY33" s="238"/>
      <c r="CZ33" s="237"/>
      <c r="DA33" s="238"/>
      <c r="DB33" s="240"/>
      <c r="DC33" s="241"/>
      <c r="DD33" s="242"/>
      <c r="DE33" s="239"/>
      <c r="DF33" s="238"/>
      <c r="DG33" s="239"/>
      <c r="DH33" s="238"/>
      <c r="DI33" s="237"/>
      <c r="DJ33" s="238"/>
      <c r="DK33" s="240"/>
      <c r="DL33" s="241"/>
      <c r="DM33" s="242"/>
      <c r="DN33" s="240"/>
      <c r="DO33" s="243"/>
      <c r="DP33" s="191"/>
      <c r="DQ33" s="235"/>
      <c r="DR33" s="236"/>
    </row>
    <row r="34" spans="1:125" s="175" customFormat="1" ht="24.95" customHeight="1" x14ac:dyDescent="0.2">
      <c r="B34" s="200" t="s">
        <v>8051</v>
      </c>
      <c r="C34" s="200" t="s">
        <v>92</v>
      </c>
      <c r="D34" s="201" t="s">
        <v>3165</v>
      </c>
      <c r="E34" s="202" t="str">
        <f>IF($C34="","",VLOOKUP($D34,'CPOS 176'!$A$11:$G$4422,3,0))</f>
        <v>Reaterro manual apiloado sem controle de compactação</v>
      </c>
      <c r="F34" s="203" t="str">
        <f>IF($C34="","",VLOOKUP($D34,'CPOS 176'!$A$11:$G$4422,4,0))</f>
        <v>m³</v>
      </c>
      <c r="G34" s="204">
        <v>0.11700000000000001</v>
      </c>
      <c r="H34" s="205">
        <f>IF($C34="","",VLOOKUP($D34,'CPOS 176'!$A$11:$G$4422,7,0))</f>
        <v>12.59</v>
      </c>
      <c r="I34" s="206">
        <f t="shared" si="1"/>
        <v>1.47</v>
      </c>
      <c r="J34" s="237"/>
      <c r="K34" s="238"/>
      <c r="L34" s="239"/>
      <c r="M34" s="238"/>
      <c r="N34" s="239"/>
      <c r="O34" s="238"/>
      <c r="P34" s="240"/>
      <c r="Q34" s="241"/>
      <c r="R34" s="242"/>
      <c r="S34" s="239"/>
      <c r="T34" s="238"/>
      <c r="U34" s="239"/>
      <c r="V34" s="238"/>
      <c r="W34" s="239"/>
      <c r="X34" s="238"/>
      <c r="Y34" s="240"/>
      <c r="Z34" s="241"/>
      <c r="AA34" s="242"/>
      <c r="AB34" s="239"/>
      <c r="AC34" s="238"/>
      <c r="AD34" s="239"/>
      <c r="AE34" s="238"/>
      <c r="AF34" s="239"/>
      <c r="AG34" s="238"/>
      <c r="AH34" s="240"/>
      <c r="AI34" s="241"/>
      <c r="AJ34" s="242"/>
      <c r="AK34" s="239"/>
      <c r="AL34" s="238"/>
      <c r="AM34" s="239"/>
      <c r="AN34" s="238"/>
      <c r="AO34" s="239"/>
      <c r="AP34" s="238"/>
      <c r="AQ34" s="240"/>
      <c r="AR34" s="241"/>
      <c r="AS34" s="242"/>
      <c r="AT34" s="239"/>
      <c r="AU34" s="238"/>
      <c r="AV34" s="239"/>
      <c r="AW34" s="238"/>
      <c r="AX34" s="239"/>
      <c r="AY34" s="238"/>
      <c r="AZ34" s="240"/>
      <c r="BA34" s="241"/>
      <c r="BB34" s="242"/>
      <c r="BC34" s="239"/>
      <c r="BD34" s="238"/>
      <c r="BE34" s="239"/>
      <c r="BF34" s="238"/>
      <c r="BG34" s="239"/>
      <c r="BH34" s="238"/>
      <c r="BI34" s="240"/>
      <c r="BJ34" s="241"/>
      <c r="BK34" s="242"/>
      <c r="BL34" s="239"/>
      <c r="BM34" s="238"/>
      <c r="BN34" s="239"/>
      <c r="BO34" s="238"/>
      <c r="BP34" s="237"/>
      <c r="BQ34" s="238"/>
      <c r="BR34" s="240"/>
      <c r="BS34" s="241"/>
      <c r="BT34" s="242"/>
      <c r="BU34" s="239"/>
      <c r="BV34" s="238"/>
      <c r="BW34" s="239"/>
      <c r="BX34" s="238"/>
      <c r="BY34" s="237"/>
      <c r="BZ34" s="238"/>
      <c r="CA34" s="240"/>
      <c r="CB34" s="241"/>
      <c r="CC34" s="242"/>
      <c r="CD34" s="239"/>
      <c r="CE34" s="238"/>
      <c r="CF34" s="239"/>
      <c r="CG34" s="238"/>
      <c r="CH34" s="237"/>
      <c r="CI34" s="238"/>
      <c r="CJ34" s="240"/>
      <c r="CK34" s="241"/>
      <c r="CL34" s="242"/>
      <c r="CM34" s="239"/>
      <c r="CN34" s="238"/>
      <c r="CO34" s="239"/>
      <c r="CP34" s="238"/>
      <c r="CQ34" s="237"/>
      <c r="CR34" s="238"/>
      <c r="CS34" s="240"/>
      <c r="CT34" s="241"/>
      <c r="CU34" s="242"/>
      <c r="CV34" s="239"/>
      <c r="CW34" s="238"/>
      <c r="CX34" s="239"/>
      <c r="CY34" s="238"/>
      <c r="CZ34" s="237"/>
      <c r="DA34" s="238"/>
      <c r="DB34" s="240"/>
      <c r="DC34" s="241"/>
      <c r="DD34" s="242"/>
      <c r="DE34" s="239"/>
      <c r="DF34" s="238"/>
      <c r="DG34" s="239"/>
      <c r="DH34" s="238"/>
      <c r="DI34" s="237"/>
      <c r="DJ34" s="238"/>
      <c r="DK34" s="240"/>
      <c r="DL34" s="241"/>
      <c r="DM34" s="242"/>
      <c r="DN34" s="240"/>
      <c r="DO34" s="243"/>
      <c r="DP34" s="191"/>
      <c r="DQ34" s="235"/>
      <c r="DR34" s="236"/>
    </row>
    <row r="35" spans="1:125" s="175" customFormat="1" ht="24.95" customHeight="1" x14ac:dyDescent="0.2">
      <c r="B35" s="200" t="s">
        <v>8052</v>
      </c>
      <c r="C35" s="200" t="s">
        <v>92</v>
      </c>
      <c r="D35" s="201" t="s">
        <v>3628</v>
      </c>
      <c r="E35" s="202" t="str">
        <f>IF($C35="","",VLOOKUP($D35,'CPOS 176'!$A$11:$G$4422,3,0))</f>
        <v>Emboço desempenado com espuma de poliéster</v>
      </c>
      <c r="F35" s="203" t="str">
        <f>IF($C35="","",VLOOKUP($D35,'CPOS 176'!$A$11:$G$4422,4,0))</f>
        <v>m²</v>
      </c>
      <c r="G35" s="204">
        <v>0.36</v>
      </c>
      <c r="H35" s="205">
        <f>IF($C35="","",VLOOKUP($D35,'CPOS 176'!$A$11:$G$4422,7,0))</f>
        <v>17.62</v>
      </c>
      <c r="I35" s="206">
        <f t="shared" si="1"/>
        <v>6.34</v>
      </c>
      <c r="J35" s="237"/>
      <c r="K35" s="238"/>
      <c r="L35" s="239"/>
      <c r="M35" s="238"/>
      <c r="N35" s="239"/>
      <c r="O35" s="238"/>
      <c r="P35" s="240"/>
      <c r="Q35" s="241"/>
      <c r="R35" s="242"/>
      <c r="S35" s="239"/>
      <c r="T35" s="238"/>
      <c r="U35" s="239"/>
      <c r="V35" s="238"/>
      <c r="W35" s="239"/>
      <c r="X35" s="238"/>
      <c r="Y35" s="240"/>
      <c r="Z35" s="241"/>
      <c r="AA35" s="242"/>
      <c r="AB35" s="239"/>
      <c r="AC35" s="238"/>
      <c r="AD35" s="239"/>
      <c r="AE35" s="238"/>
      <c r="AF35" s="239"/>
      <c r="AG35" s="238"/>
      <c r="AH35" s="240"/>
      <c r="AI35" s="241"/>
      <c r="AJ35" s="242"/>
      <c r="AK35" s="239"/>
      <c r="AL35" s="238"/>
      <c r="AM35" s="239"/>
      <c r="AN35" s="238"/>
      <c r="AO35" s="239"/>
      <c r="AP35" s="238"/>
      <c r="AQ35" s="240"/>
      <c r="AR35" s="241"/>
      <c r="AS35" s="242"/>
      <c r="AT35" s="239"/>
      <c r="AU35" s="238"/>
      <c r="AV35" s="239"/>
      <c r="AW35" s="238"/>
      <c r="AX35" s="239"/>
      <c r="AY35" s="238"/>
      <c r="AZ35" s="240"/>
      <c r="BA35" s="241"/>
      <c r="BB35" s="242"/>
      <c r="BC35" s="239"/>
      <c r="BD35" s="238"/>
      <c r="BE35" s="239"/>
      <c r="BF35" s="238"/>
      <c r="BG35" s="239"/>
      <c r="BH35" s="238"/>
      <c r="BI35" s="240"/>
      <c r="BJ35" s="241"/>
      <c r="BK35" s="242"/>
      <c r="BL35" s="239"/>
      <c r="BM35" s="238"/>
      <c r="BN35" s="239"/>
      <c r="BO35" s="238"/>
      <c r="BP35" s="237"/>
      <c r="BQ35" s="238"/>
      <c r="BR35" s="240"/>
      <c r="BS35" s="241"/>
      <c r="BT35" s="242"/>
      <c r="BU35" s="239"/>
      <c r="BV35" s="238"/>
      <c r="BW35" s="239"/>
      <c r="BX35" s="238"/>
      <c r="BY35" s="237"/>
      <c r="BZ35" s="238"/>
      <c r="CA35" s="240"/>
      <c r="CB35" s="241"/>
      <c r="CC35" s="242"/>
      <c r="CD35" s="239"/>
      <c r="CE35" s="238"/>
      <c r="CF35" s="239"/>
      <c r="CG35" s="238"/>
      <c r="CH35" s="237"/>
      <c r="CI35" s="238"/>
      <c r="CJ35" s="240"/>
      <c r="CK35" s="241"/>
      <c r="CL35" s="242"/>
      <c r="CM35" s="239"/>
      <c r="CN35" s="238"/>
      <c r="CO35" s="239"/>
      <c r="CP35" s="238"/>
      <c r="CQ35" s="237"/>
      <c r="CR35" s="238"/>
      <c r="CS35" s="240"/>
      <c r="CT35" s="241"/>
      <c r="CU35" s="242"/>
      <c r="CV35" s="239"/>
      <c r="CW35" s="238"/>
      <c r="CX35" s="239"/>
      <c r="CY35" s="238"/>
      <c r="CZ35" s="237"/>
      <c r="DA35" s="238"/>
      <c r="DB35" s="240"/>
      <c r="DC35" s="241"/>
      <c r="DD35" s="242"/>
      <c r="DE35" s="239"/>
      <c r="DF35" s="238"/>
      <c r="DG35" s="239"/>
      <c r="DH35" s="238"/>
      <c r="DI35" s="237"/>
      <c r="DJ35" s="238"/>
      <c r="DK35" s="240"/>
      <c r="DL35" s="241"/>
      <c r="DM35" s="242"/>
      <c r="DN35" s="240"/>
      <c r="DO35" s="243"/>
      <c r="DP35" s="191"/>
      <c r="DQ35" s="235"/>
      <c r="DR35" s="236"/>
    </row>
    <row r="36" spans="1:125" s="175" customFormat="1" ht="24.95" customHeight="1" x14ac:dyDescent="0.2">
      <c r="B36" s="200" t="s">
        <v>8053</v>
      </c>
      <c r="C36" s="200" t="s">
        <v>92</v>
      </c>
      <c r="D36" s="201" t="s">
        <v>3242</v>
      </c>
      <c r="E36" s="202" t="str">
        <f>IF($C36="","",VLOOKUP($D36,'CPOS 176'!$A$11:$G$4422,3,0))</f>
        <v>Forma em madeira comum para estrutura</v>
      </c>
      <c r="F36" s="203" t="str">
        <f>IF($C36="","",VLOOKUP($D36,'CPOS 176'!$A$11:$G$4422,4,0))</f>
        <v>m²</v>
      </c>
      <c r="G36" s="204">
        <v>1.7999999999999999E-2</v>
      </c>
      <c r="H36" s="205">
        <f>IF($C36="","",VLOOKUP($D36,'CPOS 176'!$A$11:$G$4422,7,0))</f>
        <v>128.82</v>
      </c>
      <c r="I36" s="206">
        <f t="shared" si="1"/>
        <v>2.3199999999999998</v>
      </c>
      <c r="J36" s="237"/>
      <c r="K36" s="238"/>
      <c r="L36" s="239"/>
      <c r="M36" s="238"/>
      <c r="N36" s="239"/>
      <c r="O36" s="238"/>
      <c r="P36" s="240"/>
      <c r="Q36" s="241"/>
      <c r="R36" s="242"/>
      <c r="S36" s="239"/>
      <c r="T36" s="238"/>
      <c r="U36" s="239"/>
      <c r="V36" s="238"/>
      <c r="W36" s="239"/>
      <c r="X36" s="238"/>
      <c r="Y36" s="240"/>
      <c r="Z36" s="241"/>
      <c r="AA36" s="242"/>
      <c r="AB36" s="239"/>
      <c r="AC36" s="238"/>
      <c r="AD36" s="239"/>
      <c r="AE36" s="238"/>
      <c r="AF36" s="239"/>
      <c r="AG36" s="238"/>
      <c r="AH36" s="240"/>
      <c r="AI36" s="241"/>
      <c r="AJ36" s="242"/>
      <c r="AK36" s="239"/>
      <c r="AL36" s="238"/>
      <c r="AM36" s="239"/>
      <c r="AN36" s="238"/>
      <c r="AO36" s="239"/>
      <c r="AP36" s="238"/>
      <c r="AQ36" s="240"/>
      <c r="AR36" s="241"/>
      <c r="AS36" s="242"/>
      <c r="AT36" s="239"/>
      <c r="AU36" s="238"/>
      <c r="AV36" s="239"/>
      <c r="AW36" s="238"/>
      <c r="AX36" s="239"/>
      <c r="AY36" s="238"/>
      <c r="AZ36" s="240"/>
      <c r="BA36" s="241"/>
      <c r="BB36" s="242"/>
      <c r="BC36" s="239"/>
      <c r="BD36" s="238"/>
      <c r="BE36" s="239"/>
      <c r="BF36" s="238"/>
      <c r="BG36" s="239"/>
      <c r="BH36" s="238"/>
      <c r="BI36" s="240"/>
      <c r="BJ36" s="241"/>
      <c r="BK36" s="242"/>
      <c r="BL36" s="239"/>
      <c r="BM36" s="238"/>
      <c r="BN36" s="239"/>
      <c r="BO36" s="238"/>
      <c r="BP36" s="237"/>
      <c r="BQ36" s="238"/>
      <c r="BR36" s="240"/>
      <c r="BS36" s="241"/>
      <c r="BT36" s="242"/>
      <c r="BU36" s="239"/>
      <c r="BV36" s="238"/>
      <c r="BW36" s="239"/>
      <c r="BX36" s="238"/>
      <c r="BY36" s="237"/>
      <c r="BZ36" s="238"/>
      <c r="CA36" s="240"/>
      <c r="CB36" s="241"/>
      <c r="CC36" s="242"/>
      <c r="CD36" s="239"/>
      <c r="CE36" s="238"/>
      <c r="CF36" s="239"/>
      <c r="CG36" s="238"/>
      <c r="CH36" s="237"/>
      <c r="CI36" s="238"/>
      <c r="CJ36" s="240"/>
      <c r="CK36" s="241"/>
      <c r="CL36" s="242"/>
      <c r="CM36" s="239"/>
      <c r="CN36" s="238"/>
      <c r="CO36" s="239"/>
      <c r="CP36" s="238"/>
      <c r="CQ36" s="237"/>
      <c r="CR36" s="238"/>
      <c r="CS36" s="240"/>
      <c r="CT36" s="241"/>
      <c r="CU36" s="242"/>
      <c r="CV36" s="239"/>
      <c r="CW36" s="238"/>
      <c r="CX36" s="239"/>
      <c r="CY36" s="238"/>
      <c r="CZ36" s="237"/>
      <c r="DA36" s="238"/>
      <c r="DB36" s="240"/>
      <c r="DC36" s="241"/>
      <c r="DD36" s="242"/>
      <c r="DE36" s="239"/>
      <c r="DF36" s="238"/>
      <c r="DG36" s="239"/>
      <c r="DH36" s="238"/>
      <c r="DI36" s="237"/>
      <c r="DJ36" s="238"/>
      <c r="DK36" s="240"/>
      <c r="DL36" s="241"/>
      <c r="DM36" s="242"/>
      <c r="DN36" s="240"/>
      <c r="DO36" s="243"/>
      <c r="DP36" s="191"/>
      <c r="DQ36" s="235"/>
      <c r="DR36" s="236"/>
    </row>
    <row r="37" spans="1:125" s="175" customFormat="1" ht="24.95" customHeight="1" x14ac:dyDescent="0.2">
      <c r="B37" s="200" t="s">
        <v>8054</v>
      </c>
      <c r="C37" s="200" t="s">
        <v>92</v>
      </c>
      <c r="D37" s="201" t="s">
        <v>3296</v>
      </c>
      <c r="E37" s="202" t="str">
        <f>IF($C37="","",VLOOKUP($D37,'CPOS 176'!$A$11:$G$4422,3,0))</f>
        <v>Concreto preparado no local, fck = 20 MPa</v>
      </c>
      <c r="F37" s="203" t="str">
        <f>IF($C37="","",VLOOKUP($D37,'CPOS 176'!$A$11:$G$4422,4,0))</f>
        <v>m³</v>
      </c>
      <c r="G37" s="204">
        <v>8.9999999999999993E-3</v>
      </c>
      <c r="H37" s="205">
        <f>IF($C37="","",VLOOKUP($D37,'CPOS 176'!$A$11:$G$4422,7,0))</f>
        <v>316.23</v>
      </c>
      <c r="I37" s="206">
        <f t="shared" si="1"/>
        <v>2.85</v>
      </c>
      <c r="J37" s="237"/>
      <c r="K37" s="238"/>
      <c r="L37" s="239"/>
      <c r="M37" s="238"/>
      <c r="N37" s="239"/>
      <c r="O37" s="238"/>
      <c r="P37" s="240"/>
      <c r="Q37" s="241"/>
      <c r="R37" s="242"/>
      <c r="S37" s="239"/>
      <c r="T37" s="238"/>
      <c r="U37" s="239"/>
      <c r="V37" s="238"/>
      <c r="W37" s="239"/>
      <c r="X37" s="238"/>
      <c r="Y37" s="240"/>
      <c r="Z37" s="241"/>
      <c r="AA37" s="242"/>
      <c r="AB37" s="239"/>
      <c r="AC37" s="238"/>
      <c r="AD37" s="239"/>
      <c r="AE37" s="238"/>
      <c r="AF37" s="239"/>
      <c r="AG37" s="238"/>
      <c r="AH37" s="240"/>
      <c r="AI37" s="241"/>
      <c r="AJ37" s="242"/>
      <c r="AK37" s="239"/>
      <c r="AL37" s="238"/>
      <c r="AM37" s="239"/>
      <c r="AN37" s="238"/>
      <c r="AO37" s="239"/>
      <c r="AP37" s="238"/>
      <c r="AQ37" s="240"/>
      <c r="AR37" s="241"/>
      <c r="AS37" s="242"/>
      <c r="AT37" s="239"/>
      <c r="AU37" s="238"/>
      <c r="AV37" s="239"/>
      <c r="AW37" s="238"/>
      <c r="AX37" s="239"/>
      <c r="AY37" s="238"/>
      <c r="AZ37" s="240"/>
      <c r="BA37" s="241"/>
      <c r="BB37" s="242"/>
      <c r="BC37" s="239"/>
      <c r="BD37" s="238"/>
      <c r="BE37" s="239"/>
      <c r="BF37" s="238"/>
      <c r="BG37" s="239"/>
      <c r="BH37" s="238"/>
      <c r="BI37" s="240"/>
      <c r="BJ37" s="241"/>
      <c r="BK37" s="242"/>
      <c r="BL37" s="239"/>
      <c r="BM37" s="238"/>
      <c r="BN37" s="239"/>
      <c r="BO37" s="238"/>
      <c r="BP37" s="237"/>
      <c r="BQ37" s="238"/>
      <c r="BR37" s="240"/>
      <c r="BS37" s="241"/>
      <c r="BT37" s="242"/>
      <c r="BU37" s="239"/>
      <c r="BV37" s="238"/>
      <c r="BW37" s="239"/>
      <c r="BX37" s="238"/>
      <c r="BY37" s="237"/>
      <c r="BZ37" s="238"/>
      <c r="CA37" s="240"/>
      <c r="CB37" s="241"/>
      <c r="CC37" s="242"/>
      <c r="CD37" s="239"/>
      <c r="CE37" s="238"/>
      <c r="CF37" s="239"/>
      <c r="CG37" s="238"/>
      <c r="CH37" s="237"/>
      <c r="CI37" s="238"/>
      <c r="CJ37" s="240"/>
      <c r="CK37" s="241"/>
      <c r="CL37" s="242"/>
      <c r="CM37" s="239"/>
      <c r="CN37" s="238"/>
      <c r="CO37" s="239"/>
      <c r="CP37" s="238"/>
      <c r="CQ37" s="237"/>
      <c r="CR37" s="238"/>
      <c r="CS37" s="240"/>
      <c r="CT37" s="241"/>
      <c r="CU37" s="242"/>
      <c r="CV37" s="239"/>
      <c r="CW37" s="238"/>
      <c r="CX37" s="239"/>
      <c r="CY37" s="238"/>
      <c r="CZ37" s="237"/>
      <c r="DA37" s="238"/>
      <c r="DB37" s="240"/>
      <c r="DC37" s="241"/>
      <c r="DD37" s="242"/>
      <c r="DE37" s="239"/>
      <c r="DF37" s="238"/>
      <c r="DG37" s="239"/>
      <c r="DH37" s="238"/>
      <c r="DI37" s="237"/>
      <c r="DJ37" s="238"/>
      <c r="DK37" s="240"/>
      <c r="DL37" s="241"/>
      <c r="DM37" s="242"/>
      <c r="DN37" s="240"/>
      <c r="DO37" s="243"/>
      <c r="DP37" s="191"/>
      <c r="DQ37" s="235"/>
      <c r="DR37" s="236"/>
    </row>
    <row r="38" spans="1:125" s="175" customFormat="1" ht="24.95" customHeight="1" thickBot="1" x14ac:dyDescent="0.25">
      <c r="B38" s="200" t="s">
        <v>8055</v>
      </c>
      <c r="C38" s="200" t="s">
        <v>92</v>
      </c>
      <c r="D38" s="207" t="s">
        <v>3311</v>
      </c>
      <c r="E38" s="202" t="str">
        <f>IF($C38="","",VLOOKUP($D38,'CPOS 176'!$A$11:$G$4422,3,0))</f>
        <v>Lançamento e adensamento de concreto ou massa em estrutura</v>
      </c>
      <c r="F38" s="203" t="str">
        <f>IF($C38="","",VLOOKUP($D38,'CPOS 176'!$A$11:$G$4422,4,0))</f>
        <v>m³</v>
      </c>
      <c r="G38" s="208">
        <v>8.9999999999999993E-3</v>
      </c>
      <c r="H38" s="205">
        <f>IF($C38="","",VLOOKUP($D38,'CPOS 176'!$A$11:$G$4422,7,0))</f>
        <v>78.64</v>
      </c>
      <c r="I38" s="206">
        <f t="shared" si="1"/>
        <v>0.71</v>
      </c>
      <c r="J38" s="237"/>
      <c r="K38" s="238"/>
      <c r="L38" s="239"/>
      <c r="M38" s="238"/>
      <c r="N38" s="239"/>
      <c r="O38" s="238"/>
      <c r="P38" s="240"/>
      <c r="Q38" s="241"/>
      <c r="R38" s="242"/>
      <c r="S38" s="239"/>
      <c r="T38" s="238"/>
      <c r="U38" s="239"/>
      <c r="V38" s="238"/>
      <c r="W38" s="239"/>
      <c r="X38" s="238"/>
      <c r="Y38" s="240"/>
      <c r="Z38" s="241"/>
      <c r="AA38" s="242"/>
      <c r="AB38" s="239"/>
      <c r="AC38" s="238"/>
      <c r="AD38" s="239"/>
      <c r="AE38" s="238"/>
      <c r="AF38" s="239"/>
      <c r="AG38" s="238"/>
      <c r="AH38" s="240"/>
      <c r="AI38" s="241"/>
      <c r="AJ38" s="242"/>
      <c r="AK38" s="239"/>
      <c r="AL38" s="238"/>
      <c r="AM38" s="239"/>
      <c r="AN38" s="238"/>
      <c r="AO38" s="239"/>
      <c r="AP38" s="238"/>
      <c r="AQ38" s="240"/>
      <c r="AR38" s="241"/>
      <c r="AS38" s="242"/>
      <c r="AT38" s="239"/>
      <c r="AU38" s="238"/>
      <c r="AV38" s="239"/>
      <c r="AW38" s="238"/>
      <c r="AX38" s="239"/>
      <c r="AY38" s="238"/>
      <c r="AZ38" s="240"/>
      <c r="BA38" s="241"/>
      <c r="BB38" s="242"/>
      <c r="BC38" s="239"/>
      <c r="BD38" s="238"/>
      <c r="BE38" s="239"/>
      <c r="BF38" s="238"/>
      <c r="BG38" s="239"/>
      <c r="BH38" s="238"/>
      <c r="BI38" s="240"/>
      <c r="BJ38" s="241"/>
      <c r="BK38" s="242"/>
      <c r="BL38" s="239"/>
      <c r="BM38" s="238"/>
      <c r="BN38" s="239"/>
      <c r="BO38" s="238"/>
      <c r="BP38" s="237"/>
      <c r="BQ38" s="238"/>
      <c r="BR38" s="240"/>
      <c r="BS38" s="241"/>
      <c r="BT38" s="242"/>
      <c r="BU38" s="239"/>
      <c r="BV38" s="238"/>
      <c r="BW38" s="239"/>
      <c r="BX38" s="238"/>
      <c r="BY38" s="237"/>
      <c r="BZ38" s="238"/>
      <c r="CA38" s="240"/>
      <c r="CB38" s="241"/>
      <c r="CC38" s="242"/>
      <c r="CD38" s="239"/>
      <c r="CE38" s="238"/>
      <c r="CF38" s="239"/>
      <c r="CG38" s="238"/>
      <c r="CH38" s="237"/>
      <c r="CI38" s="238"/>
      <c r="CJ38" s="240"/>
      <c r="CK38" s="241"/>
      <c r="CL38" s="242"/>
      <c r="CM38" s="239"/>
      <c r="CN38" s="238"/>
      <c r="CO38" s="239"/>
      <c r="CP38" s="238"/>
      <c r="CQ38" s="237"/>
      <c r="CR38" s="238"/>
      <c r="CS38" s="240"/>
      <c r="CT38" s="241"/>
      <c r="CU38" s="242"/>
      <c r="CV38" s="239"/>
      <c r="CW38" s="238"/>
      <c r="CX38" s="239"/>
      <c r="CY38" s="238"/>
      <c r="CZ38" s="237"/>
      <c r="DA38" s="238"/>
      <c r="DB38" s="240"/>
      <c r="DC38" s="241"/>
      <c r="DD38" s="242"/>
      <c r="DE38" s="239"/>
      <c r="DF38" s="238"/>
      <c r="DG38" s="239"/>
      <c r="DH38" s="238"/>
      <c r="DI38" s="237"/>
      <c r="DJ38" s="238"/>
      <c r="DK38" s="240"/>
      <c r="DL38" s="241"/>
      <c r="DM38" s="242"/>
      <c r="DN38" s="240"/>
      <c r="DO38" s="243"/>
      <c r="DP38" s="191"/>
      <c r="DQ38" s="235"/>
      <c r="DR38" s="236"/>
    </row>
    <row r="39" spans="1:125" ht="20.100000000000001" customHeight="1" thickBot="1" x14ac:dyDescent="0.25">
      <c r="A39" s="559"/>
      <c r="B39" s="244"/>
      <c r="C39" s="245"/>
      <c r="D39" s="246"/>
      <c r="E39" s="247" t="s">
        <v>8048</v>
      </c>
      <c r="F39" s="245"/>
      <c r="G39" s="245"/>
      <c r="H39" s="245"/>
      <c r="I39" s="248">
        <f>SUM(I31:I38)</f>
        <v>48.410000000000004</v>
      </c>
      <c r="J39" s="249" t="s">
        <v>8056</v>
      </c>
      <c r="K39" s="249"/>
      <c r="L39" s="249"/>
      <c r="M39" s="157"/>
      <c r="N39" s="157"/>
      <c r="O39" s="157"/>
      <c r="P39" s="157"/>
      <c r="Q39" s="157"/>
      <c r="R39" s="160"/>
      <c r="BZ39" s="157"/>
      <c r="CA39" s="157"/>
      <c r="CB39" s="157"/>
      <c r="CC39" s="157"/>
      <c r="CD39" s="157"/>
      <c r="CK39" s="157"/>
      <c r="CL39" s="157"/>
      <c r="CM39" s="157"/>
    </row>
    <row r="40" spans="1:125" ht="20.100000000000001" customHeight="1" thickBot="1" x14ac:dyDescent="0.3">
      <c r="A40" s="560"/>
      <c r="B40" s="156"/>
      <c r="C40" s="157"/>
      <c r="D40" s="158"/>
      <c r="E40" s="159"/>
      <c r="F40" s="157"/>
      <c r="G40" s="157"/>
      <c r="H40" s="157"/>
      <c r="I40" s="157"/>
      <c r="J40" s="249" t="s">
        <v>8057</v>
      </c>
      <c r="K40" s="249"/>
      <c r="L40" s="249"/>
      <c r="M40" s="157"/>
      <c r="N40" s="157"/>
      <c r="O40" s="157"/>
      <c r="P40" s="157"/>
      <c r="Q40" s="157"/>
      <c r="R40" s="160"/>
      <c r="BZ40" s="157"/>
      <c r="CA40" s="157"/>
      <c r="CB40" s="157"/>
      <c r="CC40" s="157"/>
      <c r="CD40" s="157"/>
      <c r="CK40" s="157"/>
      <c r="CL40" s="157"/>
      <c r="CM40" s="157"/>
      <c r="DQ40" s="157"/>
      <c r="DR40" s="250"/>
      <c r="DS40" s="251"/>
      <c r="DT40" s="251"/>
      <c r="DU40" s="251"/>
    </row>
    <row r="41" spans="1:125" ht="18.75" thickBot="1" x14ac:dyDescent="0.3">
      <c r="A41" s="561" t="s">
        <v>8058</v>
      </c>
      <c r="B41" s="156"/>
      <c r="C41" s="157"/>
      <c r="D41" s="158"/>
      <c r="E41" s="159"/>
      <c r="F41" s="157"/>
      <c r="G41" s="157"/>
      <c r="H41" s="157"/>
      <c r="I41" s="157"/>
      <c r="J41" s="252"/>
      <c r="M41" s="157"/>
      <c r="N41" s="157"/>
      <c r="O41" s="157"/>
      <c r="P41" s="157"/>
      <c r="Q41" s="157"/>
      <c r="R41" s="160"/>
      <c r="CK41" s="157"/>
      <c r="CL41" s="253"/>
      <c r="CM41" s="157"/>
    </row>
    <row r="42" spans="1:125" ht="34.5" customHeight="1" thickBot="1" x14ac:dyDescent="0.3">
      <c r="A42" s="562"/>
      <c r="B42" s="224"/>
      <c r="C42" s="210"/>
      <c r="D42" s="225"/>
      <c r="E42" s="212" t="s">
        <v>8597</v>
      </c>
      <c r="F42" s="213" t="str">
        <f>IF($C42="","",VLOOKUP($D42,#REF!,12,0))</f>
        <v/>
      </c>
      <c r="G42" s="226"/>
      <c r="H42" s="227"/>
      <c r="I42" s="228"/>
      <c r="J42" s="252"/>
      <c r="M42" s="157"/>
      <c r="N42" s="157"/>
      <c r="O42" s="157"/>
      <c r="S42" s="155"/>
      <c r="V42" s="254"/>
      <c r="AQ42" s="564" t="s">
        <v>8059</v>
      </c>
      <c r="AR42" s="564"/>
      <c r="AS42" s="565"/>
      <c r="AZ42" s="255"/>
      <c r="BA42" s="255"/>
      <c r="BB42" s="255"/>
      <c r="DL42" s="157"/>
      <c r="DM42" s="157"/>
      <c r="DN42" s="157"/>
      <c r="DO42" s="256"/>
      <c r="DP42" s="256"/>
      <c r="DR42" s="254"/>
    </row>
    <row r="43" spans="1:125" ht="18" x14ac:dyDescent="0.25">
      <c r="A43" s="562"/>
      <c r="B43" s="200" t="s">
        <v>7925</v>
      </c>
      <c r="C43" s="200" t="s">
        <v>92</v>
      </c>
      <c r="D43" s="201" t="s">
        <v>6948</v>
      </c>
      <c r="E43" s="202" t="str">
        <f>IF($C43="","",VLOOKUP($D43,'CPOS 176'!$A$11:$G$4422,3,0))</f>
        <v>Poste de concreto circular, 200 kg, H = 9,00 m</v>
      </c>
      <c r="F43" s="203" t="str">
        <f>IF($C43="","",VLOOKUP($D43,'CPOS 176'!$A$11:$G$4422,4,0))</f>
        <v>un</v>
      </c>
      <c r="G43" s="143">
        <v>1</v>
      </c>
      <c r="H43" s="205">
        <f>IF($C43="","",VLOOKUP($D43,'CPOS 176'!$A$11:$G$4422,7,0))</f>
        <v>1021.01</v>
      </c>
      <c r="I43" s="206">
        <f t="shared" ref="I43:I53" si="2">ROUND(G43*H43,2)</f>
        <v>1021.01</v>
      </c>
      <c r="J43" s="252"/>
      <c r="M43" s="157"/>
      <c r="N43" s="157"/>
      <c r="O43" s="157"/>
      <c r="S43" s="155"/>
      <c r="AQ43" s="249" t="s">
        <v>8060</v>
      </c>
      <c r="AR43" s="157"/>
      <c r="AS43" s="160"/>
      <c r="AZ43" s="175" t="s">
        <v>8060</v>
      </c>
      <c r="BA43" s="175"/>
      <c r="DL43" s="157"/>
      <c r="DM43" s="253"/>
      <c r="DN43" s="157"/>
      <c r="DO43" s="157"/>
      <c r="DP43" s="157"/>
    </row>
    <row r="44" spans="1:125" ht="20.100000000000001" customHeight="1" x14ac:dyDescent="0.25">
      <c r="A44" s="562"/>
      <c r="B44" s="200" t="s">
        <v>7926</v>
      </c>
      <c r="C44" s="200" t="s">
        <v>92</v>
      </c>
      <c r="D44" s="201" t="s">
        <v>6970</v>
      </c>
      <c r="E44" s="202" t="str">
        <f>IF($C44="","",VLOOKUP($D44,'CPOS 176'!$A$11:$G$4422,3,0))</f>
        <v>Armação secundária tipo 1C - 2R</v>
      </c>
      <c r="F44" s="203" t="str">
        <f>IF($C44="","",VLOOKUP($D44,'CPOS 176'!$A$11:$G$4422,4,0))</f>
        <v>un</v>
      </c>
      <c r="G44" s="143">
        <v>1</v>
      </c>
      <c r="H44" s="205">
        <f>IF($C44="","",VLOOKUP($D44,'CPOS 176'!$A$11:$G$4422,7,0))</f>
        <v>161.91</v>
      </c>
      <c r="I44" s="206">
        <f t="shared" si="2"/>
        <v>161.91</v>
      </c>
      <c r="J44" s="252"/>
      <c r="M44" s="157"/>
      <c r="N44" s="157"/>
      <c r="O44" s="157"/>
      <c r="S44" s="155"/>
      <c r="AQ44" s="249" t="s">
        <v>8061</v>
      </c>
      <c r="AR44" s="157"/>
      <c r="AS44" s="160"/>
      <c r="AZ44" s="175" t="s">
        <v>8062</v>
      </c>
      <c r="BA44" s="175"/>
      <c r="DL44" s="157"/>
      <c r="DM44" s="157"/>
      <c r="DN44" s="157"/>
      <c r="DO44" s="157"/>
      <c r="DP44" s="157"/>
    </row>
    <row r="45" spans="1:125" ht="25.5" x14ac:dyDescent="0.2">
      <c r="A45" s="562"/>
      <c r="B45" s="200" t="s">
        <v>7927</v>
      </c>
      <c r="C45" s="200" t="s">
        <v>92</v>
      </c>
      <c r="D45" s="201" t="s">
        <v>4945</v>
      </c>
      <c r="E45" s="202" t="str">
        <f>IF($C45="","",VLOOKUP($D45,'CPOS 176'!$A$11:$G$4422,3,0))</f>
        <v>Eletroduto de PVC rígido roscável de 1 1/4´ - com acessórios</v>
      </c>
      <c r="F45" s="203" t="str">
        <f>IF($C45="","",VLOOKUP($D45,'CPOS 176'!$A$11:$G$4422,4,0))</f>
        <v>m</v>
      </c>
      <c r="G45" s="143">
        <v>6</v>
      </c>
      <c r="H45" s="205">
        <f>IF($C45="","",VLOOKUP($D45,'CPOS 176'!$A$11:$G$4422,7,0))</f>
        <v>30.7</v>
      </c>
      <c r="I45" s="206">
        <f t="shared" si="2"/>
        <v>184.2</v>
      </c>
      <c r="J45" s="157"/>
      <c r="K45" s="157"/>
      <c r="L45" s="157"/>
      <c r="M45" s="157"/>
      <c r="N45" s="157"/>
      <c r="O45" s="157"/>
      <c r="S45" s="155"/>
      <c r="AQ45" s="249" t="s">
        <v>8063</v>
      </c>
      <c r="AR45" s="157"/>
      <c r="AS45" s="160"/>
      <c r="AZ45" s="175" t="s">
        <v>8064</v>
      </c>
      <c r="BA45" s="175"/>
      <c r="DL45" s="157"/>
      <c r="DM45" s="157"/>
      <c r="DN45" s="157"/>
      <c r="DO45" s="157"/>
      <c r="DP45" s="157"/>
    </row>
    <row r="46" spans="1:125" ht="26.25" thickBot="1" x14ac:dyDescent="0.25">
      <c r="A46" s="563"/>
      <c r="B46" s="200" t="s">
        <v>7928</v>
      </c>
      <c r="C46" s="200" t="s">
        <v>92</v>
      </c>
      <c r="D46" s="201" t="s">
        <v>5244</v>
      </c>
      <c r="E46" s="202" t="str">
        <f>IF($C46="","",VLOOKUP($D46,'CPOS 176'!$A$11:$G$4422,3,0))</f>
        <v>Cabo de cobre flexível de 35 mm², isolamento 0,6/1kV - isolação HEPR 90°C</v>
      </c>
      <c r="F46" s="203" t="str">
        <f>IF($C46="","",VLOOKUP($D46,'CPOS 176'!$A$11:$G$4422,4,0))</f>
        <v>m</v>
      </c>
      <c r="G46" s="143">
        <v>32</v>
      </c>
      <c r="H46" s="205">
        <f>IF($C46="","",VLOOKUP($D46,'CPOS 176'!$A$11:$G$4422,7,0))</f>
        <v>18.96</v>
      </c>
      <c r="I46" s="206">
        <f t="shared" si="2"/>
        <v>606.72</v>
      </c>
      <c r="J46" s="157"/>
      <c r="K46" s="157"/>
      <c r="L46" s="157"/>
      <c r="M46" s="157"/>
      <c r="N46" s="157"/>
      <c r="O46" s="157"/>
      <c r="S46" s="155"/>
      <c r="AQ46" s="566" t="s">
        <v>8057</v>
      </c>
      <c r="AR46" s="566"/>
      <c r="AS46" s="160"/>
      <c r="AZ46" s="567" t="s">
        <v>8065</v>
      </c>
      <c r="BA46" s="567"/>
      <c r="DL46" s="157"/>
      <c r="DM46" s="157"/>
      <c r="DN46" s="157"/>
      <c r="DO46" s="157"/>
      <c r="DP46" s="157"/>
    </row>
    <row r="47" spans="1:125" ht="25.5" x14ac:dyDescent="0.2">
      <c r="B47" s="200" t="s">
        <v>7929</v>
      </c>
      <c r="C47" s="200" t="s">
        <v>92</v>
      </c>
      <c r="D47" s="201" t="s">
        <v>4816</v>
      </c>
      <c r="E47" s="202" t="str">
        <f>IF($C47="","",VLOOKUP($D47,'CPOS 176'!$A$11:$G$4422,3,0))</f>
        <v>Disjuntor termomagnético, tripolar 220/380 V, corrente de 60 A até 100 A</v>
      </c>
      <c r="F47" s="203" t="str">
        <f>IF($C47="","",VLOOKUP($D47,'CPOS 176'!$A$11:$G$4422,4,0))</f>
        <v>un</v>
      </c>
      <c r="G47" s="143">
        <v>1</v>
      </c>
      <c r="H47" s="205">
        <f>IF($C47="","",VLOOKUP($D47,'CPOS 176'!$A$11:$G$4422,7,0))</f>
        <v>139.32</v>
      </c>
      <c r="I47" s="206">
        <f t="shared" si="2"/>
        <v>139.32</v>
      </c>
    </row>
    <row r="48" spans="1:125" ht="25.5" x14ac:dyDescent="0.2">
      <c r="B48" s="200" t="s">
        <v>7930</v>
      </c>
      <c r="C48" s="200" t="s">
        <v>92</v>
      </c>
      <c r="D48" s="201" t="s">
        <v>4927</v>
      </c>
      <c r="E48" s="202" t="str">
        <f>IF($C48="","",VLOOKUP($D48,'CPOS 176'!$A$11:$G$4422,3,0))</f>
        <v>Supressor de surto monofásico, Fase-Terra, In &gt; ou = 20 kA, Imax. de surto de 50 até 80 Ka</v>
      </c>
      <c r="F48" s="203" t="str">
        <f>IF($C48="","",VLOOKUP($D48,'CPOS 176'!$A$11:$G$4422,4,0))</f>
        <v>un</v>
      </c>
      <c r="G48" s="143">
        <v>3</v>
      </c>
      <c r="H48" s="205">
        <f>IF($C48="","",VLOOKUP($D48,'CPOS 176'!$A$11:$G$4422,7,0))</f>
        <v>139.58000000000001</v>
      </c>
      <c r="I48" s="206">
        <f t="shared" si="2"/>
        <v>418.74</v>
      </c>
    </row>
    <row r="49" spans="2:9" ht="14.25" x14ac:dyDescent="0.2">
      <c r="B49" s="200" t="s">
        <v>7931</v>
      </c>
      <c r="C49" s="200" t="s">
        <v>92</v>
      </c>
      <c r="D49" s="201" t="s">
        <v>5648</v>
      </c>
      <c r="E49" s="202" t="str">
        <f>IF($C49="","",VLOOKUP($D49,'CPOS 176'!$A$11:$G$4422,3,0))</f>
        <v>Haste de aterramento de 5/8'' x 2,4 m</v>
      </c>
      <c r="F49" s="203" t="str">
        <f>IF($C49="","",VLOOKUP($D49,'CPOS 176'!$A$11:$G$4422,4,0))</f>
        <v>un</v>
      </c>
      <c r="G49" s="143">
        <v>1</v>
      </c>
      <c r="H49" s="205">
        <f>IF($C49="","",VLOOKUP($D49,'CPOS 176'!$A$11:$G$4422,7,0))</f>
        <v>87.62</v>
      </c>
      <c r="I49" s="206">
        <f t="shared" si="2"/>
        <v>87.62</v>
      </c>
    </row>
    <row r="50" spans="2:9" ht="25.5" x14ac:dyDescent="0.2">
      <c r="B50" s="200" t="s">
        <v>8066</v>
      </c>
      <c r="C50" s="200" t="s">
        <v>92</v>
      </c>
      <c r="D50" s="201" t="s">
        <v>4649</v>
      </c>
      <c r="E50" s="202" t="str">
        <f>IF($C50="","",VLOOKUP($D50,'CPOS 176'!$A$11:$G$4422,3,0))</f>
        <v>Caixa de medição polifásica (500 x 600 x 200) mm, padrão concessionárias</v>
      </c>
      <c r="F50" s="203" t="str">
        <f>IF($C50="","",VLOOKUP($D50,'CPOS 176'!$A$11:$G$4422,4,0))</f>
        <v>un</v>
      </c>
      <c r="G50" s="143">
        <v>1</v>
      </c>
      <c r="H50" s="205">
        <f>IF($C50="","",VLOOKUP($D50,'CPOS 176'!$A$11:$G$4422,7,0))</f>
        <v>275.61</v>
      </c>
      <c r="I50" s="206">
        <f t="shared" si="2"/>
        <v>275.61</v>
      </c>
    </row>
    <row r="51" spans="2:9" ht="14.25" x14ac:dyDescent="0.2">
      <c r="B51" s="200" t="s">
        <v>8067</v>
      </c>
      <c r="C51" s="200" t="s">
        <v>92</v>
      </c>
      <c r="D51" s="201" t="s">
        <v>5148</v>
      </c>
      <c r="E51" s="202" t="str">
        <f>IF($C51="","",VLOOKUP($D51,'CPOS 176'!$A$11:$G$4422,3,0))</f>
        <v>Cabo de cobre nu, têmpera mole, classe 2, de 16 mm²</v>
      </c>
      <c r="F51" s="203" t="str">
        <f>IF($C51="","",VLOOKUP($D51,'CPOS 176'!$A$11:$G$4422,4,0))</f>
        <v>m</v>
      </c>
      <c r="G51" s="143">
        <v>2.5</v>
      </c>
      <c r="H51" s="205">
        <f>IF($C51="","",VLOOKUP($D51,'CPOS 176'!$A$11:$G$4422,7,0))</f>
        <v>8.99</v>
      </c>
      <c r="I51" s="206">
        <f t="shared" si="2"/>
        <v>22.48</v>
      </c>
    </row>
    <row r="52" spans="2:9" ht="14.25" x14ac:dyDescent="0.2">
      <c r="B52" s="200" t="s">
        <v>8068</v>
      </c>
      <c r="C52" s="200" t="s">
        <v>92</v>
      </c>
      <c r="D52" s="201" t="s">
        <v>5167</v>
      </c>
      <c r="E52" s="202" t="str">
        <f>IF($C52="","",VLOOKUP($D52,'CPOS 176'!$A$11:$G$4422,3,0))</f>
        <v>Conector split-bolt para cabo de 35 mm², latão, simples</v>
      </c>
      <c r="F52" s="203" t="str">
        <f>IF($C52="","",VLOOKUP($D52,'CPOS 176'!$A$11:$G$4422,4,0))</f>
        <v>un</v>
      </c>
      <c r="G52" s="143">
        <v>1</v>
      </c>
      <c r="H52" s="205">
        <f>IF($C52="","",VLOOKUP($D52,'CPOS 176'!$A$11:$G$4422,7,0))</f>
        <v>10.89</v>
      </c>
      <c r="I52" s="206">
        <f t="shared" si="2"/>
        <v>10.89</v>
      </c>
    </row>
    <row r="53" spans="2:9" ht="15" thickBot="1" x14ac:dyDescent="0.25">
      <c r="B53" s="200" t="s">
        <v>8069</v>
      </c>
      <c r="C53" s="200" t="s">
        <v>92</v>
      </c>
      <c r="D53" s="201" t="s">
        <v>5177</v>
      </c>
      <c r="E53" s="202" t="str">
        <f>IF($C53="","",VLOOKUP($D53,'CPOS 176'!$A$11:$G$4422,3,0))</f>
        <v>Terminal de pressão/compressão para cabo de 35 mm²</v>
      </c>
      <c r="F53" s="203" t="str">
        <f>IF($C53="","",VLOOKUP($D53,'CPOS 176'!$A$11:$G$4422,4,0))</f>
        <v>un</v>
      </c>
      <c r="G53" s="143">
        <v>1</v>
      </c>
      <c r="H53" s="205">
        <f>IF($C53="","",VLOOKUP($D53,'CPOS 176'!$A$11:$G$4422,7,0))</f>
        <v>10.23</v>
      </c>
      <c r="I53" s="206">
        <f t="shared" si="2"/>
        <v>10.23</v>
      </c>
    </row>
    <row r="54" spans="2:9" ht="13.5" thickBot="1" x14ac:dyDescent="0.25">
      <c r="B54" s="244"/>
      <c r="C54" s="245"/>
      <c r="D54" s="246"/>
      <c r="E54" s="247" t="s">
        <v>8048</v>
      </c>
      <c r="F54" s="245"/>
      <c r="G54" s="245"/>
      <c r="H54" s="245"/>
      <c r="I54" s="248">
        <f>SUM(I43:I53)</f>
        <v>2938.7300000000005</v>
      </c>
    </row>
    <row r="56" spans="2:9" ht="13.5" thickBot="1" x14ac:dyDescent="0.25"/>
    <row r="57" spans="2:9" ht="26.25" thickBot="1" x14ac:dyDescent="0.25">
      <c r="B57" s="224"/>
      <c r="C57" s="210"/>
      <c r="D57" s="225"/>
      <c r="E57" s="212" t="s">
        <v>8598</v>
      </c>
      <c r="F57" s="213" t="str">
        <f>IF($C57="","",VLOOKUP($D57,#REF!,12,0))</f>
        <v/>
      </c>
      <c r="G57" s="226"/>
      <c r="H57" s="227"/>
      <c r="I57" s="228"/>
    </row>
    <row r="58" spans="2:9" ht="14.25" x14ac:dyDescent="0.2">
      <c r="B58" s="200" t="s">
        <v>7933</v>
      </c>
      <c r="C58" s="200" t="s">
        <v>92</v>
      </c>
      <c r="D58" s="201" t="s">
        <v>6948</v>
      </c>
      <c r="E58" s="202" t="str">
        <f>IF($C58="","",VLOOKUP($D58,'CPOS 176'!$A$11:$G$4422,3,0))</f>
        <v>Poste de concreto circular, 200 kg, H = 9,00 m</v>
      </c>
      <c r="F58" s="203" t="str">
        <f>IF($C58="","",VLOOKUP($D58,'CPOS 176'!$A$11:$G$4422,4,0))</f>
        <v>un</v>
      </c>
      <c r="G58" s="143">
        <v>1</v>
      </c>
      <c r="H58" s="205">
        <f>IF($C58="","",VLOOKUP($D58,'CPOS 176'!$A$11:$G$4422,7,0))</f>
        <v>1021.01</v>
      </c>
      <c r="I58" s="206">
        <f t="shared" ref="I58:I68" si="3">ROUND(G58*H58,2)</f>
        <v>1021.01</v>
      </c>
    </row>
    <row r="59" spans="2:9" ht="14.25" x14ac:dyDescent="0.2">
      <c r="B59" s="200" t="s">
        <v>7940</v>
      </c>
      <c r="C59" s="200" t="s">
        <v>92</v>
      </c>
      <c r="D59" s="201" t="s">
        <v>6970</v>
      </c>
      <c r="E59" s="202" t="str">
        <f>IF($C59="","",VLOOKUP($D59,'CPOS 176'!$A$11:$G$4422,3,0))</f>
        <v>Armação secundária tipo 1C - 2R</v>
      </c>
      <c r="F59" s="203" t="str">
        <f>IF($C59="","",VLOOKUP($D59,'CPOS 176'!$A$11:$G$4422,4,0))</f>
        <v>un</v>
      </c>
      <c r="G59" s="143">
        <v>1</v>
      </c>
      <c r="H59" s="205">
        <f>IF($C59="","",VLOOKUP($D59,'CPOS 176'!$A$11:$G$4422,7,0))</f>
        <v>161.91</v>
      </c>
      <c r="I59" s="206">
        <f t="shared" si="3"/>
        <v>161.91</v>
      </c>
    </row>
    <row r="60" spans="2:9" ht="25.5" x14ac:dyDescent="0.2">
      <c r="B60" s="200" t="s">
        <v>7965</v>
      </c>
      <c r="C60" s="200" t="s">
        <v>92</v>
      </c>
      <c r="D60" s="201" t="s">
        <v>4945</v>
      </c>
      <c r="E60" s="202" t="str">
        <f>IF($C60="","",VLOOKUP($D60,'CPOS 176'!$A$11:$G$4422,3,0))</f>
        <v>Eletroduto de PVC rígido roscável de 1 1/4´ - com acessórios</v>
      </c>
      <c r="F60" s="203" t="str">
        <f>IF($C60="","",VLOOKUP($D60,'CPOS 176'!$A$11:$G$4422,4,0))</f>
        <v>m</v>
      </c>
      <c r="G60" s="143">
        <v>6</v>
      </c>
      <c r="H60" s="205">
        <f>IF($C60="","",VLOOKUP($D60,'CPOS 176'!$A$11:$G$4422,7,0))</f>
        <v>30.7</v>
      </c>
      <c r="I60" s="206">
        <f t="shared" si="3"/>
        <v>184.2</v>
      </c>
    </row>
    <row r="61" spans="2:9" ht="25.5" x14ac:dyDescent="0.2">
      <c r="B61" s="200" t="s">
        <v>7966</v>
      </c>
      <c r="C61" s="200" t="s">
        <v>92</v>
      </c>
      <c r="D61" s="201" t="s">
        <v>5240</v>
      </c>
      <c r="E61" s="202" t="str">
        <f>IF($C61="","",VLOOKUP($D61,'CPOS 176'!$A$11:$G$4422,3,0))</f>
        <v>Cabo de cobre flexível de 16 mm², isolamento 0,6/1kV - isolação HEPR 90°C</v>
      </c>
      <c r="F61" s="203" t="str">
        <f>IF($C61="","",VLOOKUP($D61,'CPOS 176'!$A$11:$G$4422,4,0))</f>
        <v>m</v>
      </c>
      <c r="G61" s="143">
        <v>24</v>
      </c>
      <c r="H61" s="205">
        <f>IF($C61="","",VLOOKUP($D61,'CPOS 176'!$A$11:$G$4422,7,0))</f>
        <v>9.5</v>
      </c>
      <c r="I61" s="206">
        <f t="shared" si="3"/>
        <v>228</v>
      </c>
    </row>
    <row r="62" spans="2:9" ht="25.5" x14ac:dyDescent="0.2">
      <c r="B62" s="200" t="s">
        <v>8070</v>
      </c>
      <c r="C62" s="200" t="s">
        <v>92</v>
      </c>
      <c r="D62" s="201" t="s">
        <v>4814</v>
      </c>
      <c r="E62" s="202" t="str">
        <f>IF($C62="","",VLOOKUP($D62,'CPOS 176'!$A$11:$G$4422,3,0))</f>
        <v>Disjuntor termomagnético, bipolar 220/380 V, corrente de 60 A até 100 A</v>
      </c>
      <c r="F62" s="203" t="str">
        <f>IF($C62="","",VLOOKUP($D62,'CPOS 176'!$A$11:$G$4422,4,0))</f>
        <v>un</v>
      </c>
      <c r="G62" s="143">
        <v>1</v>
      </c>
      <c r="H62" s="205">
        <f>IF($C62="","",VLOOKUP($D62,'CPOS 176'!$A$11:$G$4422,7,0))</f>
        <v>122.75</v>
      </c>
      <c r="I62" s="206">
        <f t="shared" si="3"/>
        <v>122.75</v>
      </c>
    </row>
    <row r="63" spans="2:9" ht="25.5" x14ac:dyDescent="0.2">
      <c r="B63" s="200" t="s">
        <v>8071</v>
      </c>
      <c r="C63" s="200" t="s">
        <v>92</v>
      </c>
      <c r="D63" s="201" t="s">
        <v>4927</v>
      </c>
      <c r="E63" s="202" t="str">
        <f>IF($C63="","",VLOOKUP($D63,'CPOS 176'!$A$11:$G$4422,3,0))</f>
        <v>Supressor de surto monofásico, Fase-Terra, In &gt; ou = 20 kA, Imax. de surto de 50 até 80 Ka</v>
      </c>
      <c r="F63" s="203" t="str">
        <f>IF($C63="","",VLOOKUP($D63,'CPOS 176'!$A$11:$G$4422,4,0))</f>
        <v>un</v>
      </c>
      <c r="G63" s="143">
        <v>2</v>
      </c>
      <c r="H63" s="205">
        <f>IF($C63="","",VLOOKUP($D63,'CPOS 176'!$A$11:$G$4422,7,0))</f>
        <v>139.58000000000001</v>
      </c>
      <c r="I63" s="206">
        <f t="shared" si="3"/>
        <v>279.16000000000003</v>
      </c>
    </row>
    <row r="64" spans="2:9" ht="14.25" x14ac:dyDescent="0.2">
      <c r="B64" s="200" t="s">
        <v>8072</v>
      </c>
      <c r="C64" s="200" t="s">
        <v>92</v>
      </c>
      <c r="D64" s="201" t="s">
        <v>5648</v>
      </c>
      <c r="E64" s="202" t="str">
        <f>IF($C64="","",VLOOKUP($D64,'CPOS 176'!$A$11:$G$4422,3,0))</f>
        <v>Haste de aterramento de 5/8'' x 2,4 m</v>
      </c>
      <c r="F64" s="203" t="str">
        <f>IF($C64="","",VLOOKUP($D64,'CPOS 176'!$A$11:$G$4422,4,0))</f>
        <v>un</v>
      </c>
      <c r="G64" s="143">
        <v>1</v>
      </c>
      <c r="H64" s="205">
        <f>IF($C64="","",VLOOKUP($D64,'CPOS 176'!$A$11:$G$4422,7,0))</f>
        <v>87.62</v>
      </c>
      <c r="I64" s="206">
        <f t="shared" si="3"/>
        <v>87.62</v>
      </c>
    </row>
    <row r="65" spans="2:9" ht="25.5" x14ac:dyDescent="0.2">
      <c r="B65" s="200" t="s">
        <v>8073</v>
      </c>
      <c r="C65" s="200" t="s">
        <v>92</v>
      </c>
      <c r="D65" s="201" t="s">
        <v>4649</v>
      </c>
      <c r="E65" s="202" t="str">
        <f>IF($C65="","",VLOOKUP($D65,'CPOS 176'!$A$11:$G$4422,3,0))</f>
        <v>Caixa de medição polifásica (500 x 600 x 200) mm, padrão concessionárias</v>
      </c>
      <c r="F65" s="203" t="str">
        <f>IF($C65="","",VLOOKUP($D65,'CPOS 176'!$A$11:$G$4422,4,0))</f>
        <v>un</v>
      </c>
      <c r="G65" s="143">
        <v>1</v>
      </c>
      <c r="H65" s="205">
        <f>IF($C65="","",VLOOKUP($D65,'CPOS 176'!$A$11:$G$4422,7,0))</f>
        <v>275.61</v>
      </c>
      <c r="I65" s="206">
        <f t="shared" si="3"/>
        <v>275.61</v>
      </c>
    </row>
    <row r="66" spans="2:9" ht="14.25" x14ac:dyDescent="0.2">
      <c r="B66" s="200" t="s">
        <v>8074</v>
      </c>
      <c r="C66" s="200" t="s">
        <v>92</v>
      </c>
      <c r="D66" s="201" t="s">
        <v>5148</v>
      </c>
      <c r="E66" s="202" t="str">
        <f>IF($C66="","",VLOOKUP($D66,'CPOS 176'!$A$11:$G$4422,3,0))</f>
        <v>Cabo de cobre nu, têmpera mole, classe 2, de 16 mm²</v>
      </c>
      <c r="F66" s="203" t="str">
        <f>IF($C66="","",VLOOKUP($D66,'CPOS 176'!$A$11:$G$4422,4,0))</f>
        <v>m</v>
      </c>
      <c r="G66" s="143">
        <v>2.5</v>
      </c>
      <c r="H66" s="205">
        <f>IF($C66="","",VLOOKUP($D66,'CPOS 176'!$A$11:$G$4422,7,0))</f>
        <v>8.99</v>
      </c>
      <c r="I66" s="206">
        <f t="shared" si="3"/>
        <v>22.48</v>
      </c>
    </row>
    <row r="67" spans="2:9" ht="14.25" x14ac:dyDescent="0.2">
      <c r="B67" s="200" t="s">
        <v>8075</v>
      </c>
      <c r="C67" s="200" t="s">
        <v>92</v>
      </c>
      <c r="D67" s="201" t="s">
        <v>5166</v>
      </c>
      <c r="E67" s="202" t="str">
        <f>IF($C67="","",VLOOKUP($D67,'CPOS 176'!$A$11:$G$4422,3,0))</f>
        <v>Conector split-bolt para cabo de 25 mm², latão, simples</v>
      </c>
      <c r="F67" s="203" t="str">
        <f>IF($C67="","",VLOOKUP($D67,'CPOS 176'!$A$11:$G$4422,4,0))</f>
        <v>un</v>
      </c>
      <c r="G67" s="143">
        <v>1</v>
      </c>
      <c r="H67" s="205">
        <f>IF($C67="","",VLOOKUP($D67,'CPOS 176'!$A$11:$G$4422,7,0))</f>
        <v>8.92</v>
      </c>
      <c r="I67" s="206">
        <f t="shared" si="3"/>
        <v>8.92</v>
      </c>
    </row>
    <row r="68" spans="2:9" ht="15" thickBot="1" x14ac:dyDescent="0.25">
      <c r="B68" s="200" t="s">
        <v>8076</v>
      </c>
      <c r="C68" s="200" t="s">
        <v>92</v>
      </c>
      <c r="D68" s="201" t="s">
        <v>5175</v>
      </c>
      <c r="E68" s="202" t="str">
        <f>IF($C68="","",VLOOKUP($D68,'CPOS 176'!$A$11:$G$4422,3,0))</f>
        <v>Terminal de pressão/compressão para cabo de 16 mm²</v>
      </c>
      <c r="F68" s="203" t="str">
        <f>IF($C68="","",VLOOKUP($D68,'CPOS 176'!$A$11:$G$4422,4,0))</f>
        <v>un</v>
      </c>
      <c r="G68" s="143">
        <v>1</v>
      </c>
      <c r="H68" s="205">
        <f>IF($C68="","",VLOOKUP($D68,'CPOS 176'!$A$11:$G$4422,7,0))</f>
        <v>9.94</v>
      </c>
      <c r="I68" s="206">
        <f t="shared" si="3"/>
        <v>9.94</v>
      </c>
    </row>
    <row r="69" spans="2:9" ht="13.5" thickBot="1" x14ac:dyDescent="0.25">
      <c r="B69" s="244"/>
      <c r="C69" s="245"/>
      <c r="D69" s="246"/>
      <c r="E69" s="247" t="s">
        <v>8048</v>
      </c>
      <c r="F69" s="245"/>
      <c r="G69" s="245"/>
      <c r="H69" s="245"/>
      <c r="I69" s="248">
        <f>SUM(I58:I68)</f>
        <v>2401.6000000000004</v>
      </c>
    </row>
    <row r="71" spans="2:9" ht="13.5" thickBot="1" x14ac:dyDescent="0.25"/>
    <row r="72" spans="2:9" ht="13.5" thickBot="1" x14ac:dyDescent="0.25">
      <c r="B72" s="224"/>
      <c r="C72" s="210"/>
      <c r="D72" s="225"/>
      <c r="E72" s="212" t="s">
        <v>8077</v>
      </c>
      <c r="F72" s="213" t="str">
        <f>IF($C72="","",VLOOKUP($D72,#REF!,12,0))</f>
        <v/>
      </c>
      <c r="G72" s="226"/>
      <c r="H72" s="227"/>
      <c r="I72" s="228"/>
    </row>
    <row r="73" spans="2:9" ht="25.5" x14ac:dyDescent="0.2">
      <c r="B73" s="200" t="s">
        <v>7948</v>
      </c>
      <c r="C73" s="200" t="s">
        <v>92</v>
      </c>
      <c r="D73" s="201" t="s">
        <v>3161</v>
      </c>
      <c r="E73" s="202" t="str">
        <f>IF($C73="","",VLOOKUP($D73,'CPOS 176'!$A$11:$G$4422,3,0))</f>
        <v>Escavação manual em solo de 1ª e 2ª categoria em vala ou cava até 1,5 m</v>
      </c>
      <c r="F73" s="203" t="str">
        <f>IF($C73="","",VLOOKUP($D73,'CPOS 176'!$A$11:$G$4422,4,0))</f>
        <v>m³</v>
      </c>
      <c r="G73" s="143">
        <v>0.11</v>
      </c>
      <c r="H73" s="205">
        <f>IF($C73="","",VLOOKUP($D73,'CPOS 176'!$A$11:$G$4422,7,0))</f>
        <v>40.5</v>
      </c>
      <c r="I73" s="206">
        <f t="shared" ref="I73:I83" si="4">ROUND(G73*H73,2)</f>
        <v>4.46</v>
      </c>
    </row>
    <row r="74" spans="2:9" ht="25.5" x14ac:dyDescent="0.2">
      <c r="B74" s="200" t="s">
        <v>7975</v>
      </c>
      <c r="C74" s="200" t="s">
        <v>92</v>
      </c>
      <c r="D74" s="201" t="s">
        <v>7100</v>
      </c>
      <c r="E74" s="202" t="str">
        <f>IF($C74="","",VLOOKUP($D74,'CPOS 176'!$A$11:$G$4422,3,0))</f>
        <v>Alvenaria de bloco de concreto estrutural 14 x 19 x 39 cm - classe A</v>
      </c>
      <c r="F74" s="203" t="str">
        <f>IF($C74="","",VLOOKUP($D74,'CPOS 176'!$A$11:$G$4422,4,0))</f>
        <v>m²</v>
      </c>
      <c r="G74" s="143">
        <v>0.25</v>
      </c>
      <c r="H74" s="205">
        <f>IF($C74="","",VLOOKUP($D74,'CPOS 176'!$A$11:$G$4422,7,0))</f>
        <v>72.14</v>
      </c>
      <c r="I74" s="206">
        <f t="shared" si="4"/>
        <v>18.04</v>
      </c>
    </row>
    <row r="75" spans="2:9" ht="14.25" x14ac:dyDescent="0.2">
      <c r="B75" s="200" t="s">
        <v>7976</v>
      </c>
      <c r="C75" s="200" t="s">
        <v>92</v>
      </c>
      <c r="D75" s="201" t="s">
        <v>3623</v>
      </c>
      <c r="E75" s="202" t="str">
        <f>IF($C75="","",VLOOKUP($D75,'CPOS 176'!$A$11:$G$4422,3,0))</f>
        <v>Chapisco</v>
      </c>
      <c r="F75" s="203" t="str">
        <f>IF($C75="","",VLOOKUP($D75,'CPOS 176'!$A$11:$G$4422,4,0))</f>
        <v>m²</v>
      </c>
      <c r="G75" s="143">
        <v>1.36</v>
      </c>
      <c r="H75" s="205">
        <f>IF($C75="","",VLOOKUP($D75,'CPOS 176'!$A$11:$G$4422,7,0))</f>
        <v>4.5599999999999996</v>
      </c>
      <c r="I75" s="206">
        <f t="shared" si="4"/>
        <v>6.2</v>
      </c>
    </row>
    <row r="76" spans="2:9" ht="14.25" x14ac:dyDescent="0.2">
      <c r="B76" s="200" t="s">
        <v>7977</v>
      </c>
      <c r="C76" s="200" t="s">
        <v>92</v>
      </c>
      <c r="D76" s="201" t="s">
        <v>3628</v>
      </c>
      <c r="E76" s="202" t="str">
        <f>IF($C76="","",VLOOKUP($D76,'CPOS 176'!$A$11:$G$4422,3,0))</f>
        <v>Emboço desempenado com espuma de poliéster</v>
      </c>
      <c r="F76" s="203" t="str">
        <f>IF($C76="","",VLOOKUP($D76,'CPOS 176'!$A$11:$G$4422,4,0))</f>
        <v>m²</v>
      </c>
      <c r="G76" s="143">
        <v>1.36</v>
      </c>
      <c r="H76" s="205">
        <f>IF($C76="","",VLOOKUP($D76,'CPOS 176'!$A$11:$G$4422,7,0))</f>
        <v>17.62</v>
      </c>
      <c r="I76" s="206">
        <f t="shared" si="4"/>
        <v>23.96</v>
      </c>
    </row>
    <row r="77" spans="2:9" ht="14.25" x14ac:dyDescent="0.2">
      <c r="B77" s="200" t="s">
        <v>7978</v>
      </c>
      <c r="C77" s="200" t="s">
        <v>92</v>
      </c>
      <c r="D77" s="201" t="s">
        <v>3296</v>
      </c>
      <c r="E77" s="202" t="str">
        <f>IF($C77="","",VLOOKUP($D77,'CPOS 176'!$A$11:$G$4422,3,0))</f>
        <v>Concreto preparado no local, fck = 20 MPa</v>
      </c>
      <c r="F77" s="203" t="str">
        <f>IF($C77="","",VLOOKUP($D77,'CPOS 176'!$A$11:$G$4422,4,0))</f>
        <v>m³</v>
      </c>
      <c r="G77" s="143">
        <v>0.13</v>
      </c>
      <c r="H77" s="205">
        <f>IF($C77="","",VLOOKUP($D77,'CPOS 176'!$A$11:$G$4422,7,0))</f>
        <v>316.23</v>
      </c>
      <c r="I77" s="206">
        <f t="shared" si="4"/>
        <v>41.11</v>
      </c>
    </row>
    <row r="78" spans="2:9" ht="19.5" customHeight="1" x14ac:dyDescent="0.2">
      <c r="B78" s="200" t="s">
        <v>8544</v>
      </c>
      <c r="C78" s="200" t="s">
        <v>92</v>
      </c>
      <c r="D78" s="201" t="s">
        <v>3272</v>
      </c>
      <c r="E78" s="202" t="str">
        <f>IF($C78="","",VLOOKUP($D78,'CPOS 176'!$A$11:$G$4422,3,0))</f>
        <v>Armadura em barra de aço CA-50 (A ou B) fyk = 500 MPa</v>
      </c>
      <c r="F78" s="203" t="str">
        <f>IF($C78="","",VLOOKUP($D78,'CPOS 176'!$A$11:$G$4422,4,0))</f>
        <v>kg</v>
      </c>
      <c r="G78" s="143">
        <v>0.98</v>
      </c>
      <c r="H78" s="205">
        <f>IF($C78="","",VLOOKUP($D78,'CPOS 176'!$A$11:$G$4422,7,0))</f>
        <v>6.56</v>
      </c>
      <c r="I78" s="206">
        <f t="shared" si="4"/>
        <v>6.43</v>
      </c>
    </row>
    <row r="79" spans="2:9" ht="25.5" x14ac:dyDescent="0.2">
      <c r="B79" s="200" t="s">
        <v>8545</v>
      </c>
      <c r="C79" s="200" t="s">
        <v>92</v>
      </c>
      <c r="D79" s="201" t="s">
        <v>3311</v>
      </c>
      <c r="E79" s="202" t="str">
        <f>IF($C79="","",VLOOKUP($D79,'CPOS 176'!$A$11:$G$4422,3,0))</f>
        <v>Lançamento e adensamento de concreto ou massa em estrutura</v>
      </c>
      <c r="F79" s="203" t="str">
        <f>IF($C79="","",VLOOKUP($D79,'CPOS 176'!$A$11:$G$4422,4,0))</f>
        <v>m³</v>
      </c>
      <c r="G79" s="143">
        <v>0.13</v>
      </c>
      <c r="H79" s="205">
        <f>IF($C79="","",VLOOKUP($D79,'CPOS 176'!$A$11:$G$4422,7,0))</f>
        <v>78.64</v>
      </c>
      <c r="I79" s="206">
        <f t="shared" si="4"/>
        <v>10.220000000000001</v>
      </c>
    </row>
    <row r="80" spans="2:9" ht="14.25" x14ac:dyDescent="0.2">
      <c r="B80" s="200" t="s">
        <v>8546</v>
      </c>
      <c r="C80" s="200" t="s">
        <v>92</v>
      </c>
      <c r="D80" s="201" t="s">
        <v>3242</v>
      </c>
      <c r="E80" s="202" t="str">
        <f>IF($C80="","",VLOOKUP($D80,'CPOS 176'!$A$11:$G$4422,3,0))</f>
        <v>Forma em madeira comum para estrutura</v>
      </c>
      <c r="F80" s="203" t="str">
        <f>IF($C80="","",VLOOKUP($D80,'CPOS 176'!$A$11:$G$4422,4,0))</f>
        <v>m²</v>
      </c>
      <c r="G80" s="143">
        <v>0.42</v>
      </c>
      <c r="H80" s="205">
        <f>IF($C80="","",VLOOKUP($D80,'CPOS 176'!$A$11:$G$4422,7,0))</f>
        <v>128.82</v>
      </c>
      <c r="I80" s="206">
        <f t="shared" si="4"/>
        <v>54.1</v>
      </c>
    </row>
    <row r="81" spans="2:9" ht="14.25" x14ac:dyDescent="0.2">
      <c r="B81" s="200" t="s">
        <v>8547</v>
      </c>
      <c r="C81" s="200" t="s">
        <v>92</v>
      </c>
      <c r="D81" s="201" t="s">
        <v>4537</v>
      </c>
      <c r="E81" s="202" t="str">
        <f>IF($C81="","",VLOOKUP($D81,'CPOS 176'!$A$11:$G$4422,3,0))</f>
        <v>Tinta acrílica em massa, inclusive preparo</v>
      </c>
      <c r="F81" s="203" t="str">
        <f>IF($C81="","",VLOOKUP($D81,'CPOS 176'!$A$11:$G$4422,4,0))</f>
        <v>m²</v>
      </c>
      <c r="G81" s="143">
        <v>1.36</v>
      </c>
      <c r="H81" s="205">
        <f>IF($C81="","",VLOOKUP($D81,'CPOS 176'!$A$11:$G$4422,7,0))</f>
        <v>19.43</v>
      </c>
      <c r="I81" s="206">
        <f t="shared" si="4"/>
        <v>26.42</v>
      </c>
    </row>
    <row r="82" spans="2:9" ht="25.5" x14ac:dyDescent="0.2">
      <c r="B82" s="200" t="s">
        <v>8548</v>
      </c>
      <c r="C82" s="200" t="s">
        <v>92</v>
      </c>
      <c r="D82" s="201" t="s">
        <v>7344</v>
      </c>
      <c r="E82" s="202" t="str">
        <f>IF($C82="","",VLOOKUP($D82,'CPOS 176'!$A$11:$G$4422,3,0))</f>
        <v>Calha, rufo, afins em chapa galvanizada nº 24 - corte 0,33 m</v>
      </c>
      <c r="F82" s="203" t="str">
        <f>IF($C82="","",VLOOKUP($D82,'CPOS 176'!$A$11:$G$4422,4,0))</f>
        <v>m</v>
      </c>
      <c r="G82" s="143">
        <v>0.7</v>
      </c>
      <c r="H82" s="205">
        <f>IF($C82="","",VLOOKUP($D82,'CPOS 176'!$A$11:$G$4422,7,0))</f>
        <v>62.95</v>
      </c>
      <c r="I82" s="206">
        <f t="shared" si="4"/>
        <v>44.07</v>
      </c>
    </row>
    <row r="83" spans="2:9" ht="25.5" x14ac:dyDescent="0.2">
      <c r="B83" s="200" t="s">
        <v>8549</v>
      </c>
      <c r="C83" s="200" t="s">
        <v>92</v>
      </c>
      <c r="D83" s="201" t="s">
        <v>4770</v>
      </c>
      <c r="E83" s="202" t="str">
        <f>IF($C83="","",VLOOKUP($D83,'CPOS 176'!$A$11:$G$4422,3,0))</f>
        <v>Quadro de distribuição universal de embutir, para disjuntores 16 DIN / 12 Bolt-on - 150 A - sem componentes</v>
      </c>
      <c r="F83" s="203" t="str">
        <f>IF($C83="","",VLOOKUP($D83,'CPOS 176'!$A$11:$G$4422,4,0))</f>
        <v>un</v>
      </c>
      <c r="G83" s="143">
        <v>1</v>
      </c>
      <c r="H83" s="205">
        <f>IF($C83="","",VLOOKUP($D83,'CPOS 176'!$A$11:$G$4422,7,0))</f>
        <v>382.79</v>
      </c>
      <c r="I83" s="206">
        <f t="shared" si="4"/>
        <v>382.79</v>
      </c>
    </row>
    <row r="84" spans="2:9" ht="14.25" x14ac:dyDescent="0.2">
      <c r="B84" s="200" t="s">
        <v>8550</v>
      </c>
      <c r="C84" s="200" t="s">
        <v>92</v>
      </c>
      <c r="D84" s="201" t="s">
        <v>5648</v>
      </c>
      <c r="E84" s="202" t="str">
        <f>IF($C84="","",VLOOKUP($D84,'CPOS 176'!$A$11:$G$4422,3,0))</f>
        <v>Haste de aterramento de 5/8'' x 2,4 m</v>
      </c>
      <c r="F84" s="203" t="str">
        <f>IF($C84="","",VLOOKUP($D84,'CPOS 176'!$A$11:$G$4422,4,0))</f>
        <v>un</v>
      </c>
      <c r="G84" s="143">
        <v>1</v>
      </c>
      <c r="H84" s="205">
        <f>IF($C84="","",VLOOKUP($D84,'CPOS 176'!$A$11:$G$4422,7,0))</f>
        <v>87.62</v>
      </c>
      <c r="I84" s="206">
        <f>ROUND(G84*H84,2)</f>
        <v>87.62</v>
      </c>
    </row>
    <row r="85" spans="2:9" ht="26.25" thickBot="1" x14ac:dyDescent="0.25">
      <c r="B85" s="200" t="s">
        <v>8584</v>
      </c>
      <c r="C85" s="200" t="s">
        <v>92</v>
      </c>
      <c r="D85" s="201" t="s">
        <v>5025</v>
      </c>
      <c r="E85" s="202" t="str">
        <f>IF($C85="","",VLOOKUP($D85,'CPOS 176'!$A$11:$G$4422,3,0))</f>
        <v>Eletroduto corrugado em polietileno de alta densidade, DN= 40 mm, com acessórios</v>
      </c>
      <c r="F85" s="203" t="str">
        <f>IF($C85="","",VLOOKUP($D85,'CPOS 176'!$A$11:$G$4422,4,0))</f>
        <v>m</v>
      </c>
      <c r="G85" s="143">
        <v>3</v>
      </c>
      <c r="H85" s="205">
        <f>IF($C85="","",VLOOKUP($D85,'CPOS 176'!$A$11:$G$4422,7,0))</f>
        <v>8.89</v>
      </c>
      <c r="I85" s="206">
        <f>ROUND(G85*H85,2)</f>
        <v>26.67</v>
      </c>
    </row>
    <row r="86" spans="2:9" ht="13.5" thickBot="1" x14ac:dyDescent="0.25">
      <c r="B86" s="244"/>
      <c r="C86" s="245"/>
      <c r="D86" s="246"/>
      <c r="E86" s="247" t="s">
        <v>8048</v>
      </c>
      <c r="F86" s="245"/>
      <c r="G86" s="245"/>
      <c r="H86" s="245"/>
      <c r="I86" s="248">
        <f>SUM(I73:I85)</f>
        <v>732.08999999999992</v>
      </c>
    </row>
  </sheetData>
  <mergeCells count="22">
    <mergeCell ref="A1:A8"/>
    <mergeCell ref="B3:BB3"/>
    <mergeCell ref="B4:I4"/>
    <mergeCell ref="B5:E5"/>
    <mergeCell ref="B6:E6"/>
    <mergeCell ref="B7:E7"/>
    <mergeCell ref="B8:E8"/>
    <mergeCell ref="A9:A17"/>
    <mergeCell ref="B9:N9"/>
    <mergeCell ref="B10:N10"/>
    <mergeCell ref="B11:E11"/>
    <mergeCell ref="B12:E12"/>
    <mergeCell ref="B13:E13"/>
    <mergeCell ref="B14:E14"/>
    <mergeCell ref="B15:E15"/>
    <mergeCell ref="B16:E16"/>
    <mergeCell ref="B17:E17"/>
    <mergeCell ref="A39:A40"/>
    <mergeCell ref="A41:A46"/>
    <mergeCell ref="AQ42:AS42"/>
    <mergeCell ref="AQ46:AR46"/>
    <mergeCell ref="AZ46:BA46"/>
  </mergeCells>
  <phoneticPr fontId="68" type="noConversion"/>
  <pageMargins left="0.511811024" right="0.511811024" top="0.78740157499999996" bottom="0.78740157499999996" header="0.31496062000000002" footer="0.31496062000000002"/>
  <pageSetup paperSize="9" scale="56" orientation="portrait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K1000"/>
  <sheetViews>
    <sheetView view="pageBreakPreview" zoomScale="60" zoomScaleNormal="100" workbookViewId="0">
      <selection activeCell="B13" sqref="B13:D14"/>
    </sheetView>
  </sheetViews>
  <sheetFormatPr defaultColWidth="17.28515625" defaultRowHeight="15" customHeight="1" x14ac:dyDescent="0.2"/>
  <cols>
    <col min="1" max="1" width="2.85546875" customWidth="1"/>
    <col min="2" max="2" width="8.7109375" customWidth="1"/>
    <col min="3" max="3" width="72.85546875" customWidth="1"/>
    <col min="4" max="4" width="12" bestFit="1" customWidth="1"/>
    <col min="5" max="26" width="8.7109375" customWidth="1"/>
  </cols>
  <sheetData>
    <row r="1" spans="1:11" ht="12.75" customHeight="1" x14ac:dyDescent="0.2">
      <c r="A1" s="1"/>
      <c r="C1" s="1"/>
      <c r="D1" s="1"/>
    </row>
    <row r="2" spans="1:11" ht="13.5" customHeight="1" x14ac:dyDescent="0.2">
      <c r="A2" s="1"/>
      <c r="C2" s="1"/>
      <c r="D2" s="1"/>
    </row>
    <row r="3" spans="1:11" ht="16.5" customHeight="1" x14ac:dyDescent="0.25">
      <c r="A3" s="1"/>
      <c r="B3" s="2"/>
      <c r="C3" s="3"/>
      <c r="D3" s="4"/>
      <c r="E3" s="5"/>
      <c r="F3" s="6"/>
      <c r="G3" s="6"/>
      <c r="H3" s="6"/>
      <c r="I3" s="6"/>
      <c r="J3" s="6"/>
      <c r="K3" s="6"/>
    </row>
    <row r="4" spans="1:11" ht="15.75" customHeight="1" x14ac:dyDescent="0.25">
      <c r="A4" s="1"/>
      <c r="B4" s="7"/>
      <c r="C4" s="9"/>
      <c r="D4" s="10"/>
      <c r="E4" s="11"/>
      <c r="F4" s="11"/>
      <c r="G4" s="11"/>
      <c r="H4" s="11"/>
      <c r="I4" s="11"/>
      <c r="J4" s="12"/>
      <c r="K4" s="6"/>
    </row>
    <row r="5" spans="1:11" ht="15.75" customHeight="1" x14ac:dyDescent="0.25">
      <c r="A5" s="1"/>
      <c r="B5" s="7"/>
      <c r="C5" s="13" t="s">
        <v>4</v>
      </c>
      <c r="D5" s="14"/>
    </row>
    <row r="6" spans="1:11" ht="16.5" customHeight="1" x14ac:dyDescent="0.25">
      <c r="A6" s="1"/>
      <c r="B6" s="7"/>
      <c r="C6" s="587"/>
      <c r="D6" s="584"/>
    </row>
    <row r="7" spans="1:11" ht="12.75" customHeight="1" x14ac:dyDescent="0.2">
      <c r="A7" s="1"/>
      <c r="B7" s="7"/>
      <c r="C7" s="597"/>
      <c r="D7" s="584"/>
    </row>
    <row r="8" spans="1:11" ht="12.75" customHeight="1" x14ac:dyDescent="0.2">
      <c r="A8" s="1"/>
      <c r="B8" s="7"/>
      <c r="C8" s="598"/>
      <c r="D8" s="584"/>
    </row>
    <row r="9" spans="1:11" ht="13.5" customHeight="1" x14ac:dyDescent="0.2">
      <c r="A9" s="1"/>
      <c r="B9" s="5"/>
      <c r="C9" s="15"/>
      <c r="D9" s="14"/>
    </row>
    <row r="10" spans="1:11" ht="12.75" customHeight="1" x14ac:dyDescent="0.2">
      <c r="A10" s="1"/>
      <c r="B10" s="588" t="s">
        <v>36</v>
      </c>
      <c r="C10" s="589"/>
      <c r="D10" s="590"/>
    </row>
    <row r="11" spans="1:11" ht="13.5" customHeight="1" x14ac:dyDescent="0.2">
      <c r="A11" s="1"/>
      <c r="B11" s="591"/>
      <c r="C11" s="592"/>
      <c r="D11" s="593"/>
    </row>
    <row r="12" spans="1:11" ht="17.25" customHeight="1" x14ac:dyDescent="0.2">
      <c r="A12" s="1"/>
      <c r="B12" s="5"/>
      <c r="C12" s="6"/>
      <c r="D12" s="16"/>
    </row>
    <row r="13" spans="1:11" ht="15.75" customHeight="1" x14ac:dyDescent="0.25">
      <c r="A13" s="1"/>
      <c r="B13" s="588" t="s">
        <v>8532</v>
      </c>
      <c r="C13" s="589"/>
      <c r="D13" s="590"/>
      <c r="E13" s="17"/>
    </row>
    <row r="14" spans="1:11" ht="16.5" customHeight="1" x14ac:dyDescent="0.25">
      <c r="A14" s="1"/>
      <c r="B14" s="591"/>
      <c r="C14" s="592"/>
      <c r="D14" s="593"/>
      <c r="E14" s="17"/>
    </row>
    <row r="15" spans="1:11" ht="13.5" customHeight="1" x14ac:dyDescent="0.2">
      <c r="A15" s="1"/>
      <c r="B15" s="5"/>
      <c r="C15" s="6"/>
      <c r="D15" s="16"/>
    </row>
    <row r="16" spans="1:11" ht="12.75" customHeight="1" x14ac:dyDescent="0.2">
      <c r="A16" s="1"/>
      <c r="B16" s="594" t="s">
        <v>44</v>
      </c>
      <c r="C16" s="589"/>
      <c r="D16" s="590"/>
    </row>
    <row r="17" spans="1:6" ht="13.5" customHeight="1" x14ac:dyDescent="0.2">
      <c r="A17" s="1"/>
      <c r="B17" s="591"/>
      <c r="C17" s="592"/>
      <c r="D17" s="593"/>
    </row>
    <row r="18" spans="1:6" ht="13.5" customHeight="1" x14ac:dyDescent="0.2">
      <c r="A18" s="18"/>
      <c r="B18" s="19"/>
      <c r="C18" s="6"/>
      <c r="D18" s="16"/>
    </row>
    <row r="19" spans="1:6" ht="13.5" customHeight="1" x14ac:dyDescent="0.2">
      <c r="A19" s="1"/>
      <c r="B19" s="595" t="s">
        <v>51</v>
      </c>
      <c r="C19" s="596"/>
      <c r="D19" s="20" t="s">
        <v>57</v>
      </c>
    </row>
    <row r="20" spans="1:6" ht="12.75" customHeight="1" x14ac:dyDescent="0.2">
      <c r="A20" s="1"/>
      <c r="B20" s="21" t="s">
        <v>58</v>
      </c>
      <c r="C20" s="22" t="s">
        <v>59</v>
      </c>
      <c r="D20" s="23">
        <v>0.08</v>
      </c>
      <c r="F20" s="24"/>
    </row>
    <row r="21" spans="1:6" ht="12.75" customHeight="1" x14ac:dyDescent="0.2">
      <c r="A21" s="1"/>
      <c r="B21" s="21" t="s">
        <v>61</v>
      </c>
      <c r="C21" s="22" t="s">
        <v>62</v>
      </c>
      <c r="D21" s="23">
        <v>1.5900000000000001E-2</v>
      </c>
      <c r="F21" s="24"/>
    </row>
    <row r="22" spans="1:6" ht="12.75" customHeight="1" x14ac:dyDescent="0.2">
      <c r="A22" s="1"/>
      <c r="B22" s="21" t="s">
        <v>63</v>
      </c>
      <c r="C22" s="22" t="s">
        <v>64</v>
      </c>
      <c r="D22" s="23">
        <f>0.21/100+1.97/100</f>
        <v>2.18E-2</v>
      </c>
      <c r="F22" s="24"/>
    </row>
    <row r="23" spans="1:6" ht="12.75" customHeight="1" x14ac:dyDescent="0.2">
      <c r="A23" s="1"/>
      <c r="B23" s="21" t="s">
        <v>65</v>
      </c>
      <c r="C23" s="22" t="s">
        <v>66</v>
      </c>
      <c r="D23" s="23">
        <v>8.6999999999999994E-2</v>
      </c>
      <c r="F23" s="24"/>
    </row>
    <row r="24" spans="1:6" ht="12.75" customHeight="1" x14ac:dyDescent="0.2">
      <c r="A24" s="1"/>
      <c r="B24" s="21" t="s">
        <v>67</v>
      </c>
      <c r="C24" s="22" t="s">
        <v>68</v>
      </c>
      <c r="D24" s="23">
        <v>4.53E-2</v>
      </c>
      <c r="F24" s="24"/>
    </row>
    <row r="25" spans="1:6" ht="15.75" customHeight="1" x14ac:dyDescent="0.25">
      <c r="A25" s="1"/>
      <c r="B25" s="25"/>
      <c r="C25" s="26"/>
      <c r="D25" s="27"/>
    </row>
    <row r="26" spans="1:6" ht="15.75" customHeight="1" x14ac:dyDescent="0.25">
      <c r="A26" s="1"/>
      <c r="B26" s="28"/>
      <c r="C26" s="6"/>
      <c r="D26" s="29"/>
    </row>
    <row r="27" spans="1:6" ht="12.75" customHeight="1" x14ac:dyDescent="0.2">
      <c r="A27" s="18"/>
      <c r="B27" s="19"/>
      <c r="C27" s="6"/>
      <c r="D27" s="16"/>
    </row>
    <row r="28" spans="1:6" ht="13.5" customHeight="1" x14ac:dyDescent="0.2">
      <c r="A28" s="1"/>
      <c r="B28" s="5"/>
      <c r="C28" s="6"/>
      <c r="D28" s="16"/>
    </row>
    <row r="29" spans="1:6" ht="17.25" customHeight="1" x14ac:dyDescent="0.2">
      <c r="A29" s="30"/>
      <c r="B29" s="31" t="s">
        <v>70</v>
      </c>
      <c r="C29" s="32" t="s">
        <v>71</v>
      </c>
      <c r="D29" s="33">
        <f>((((1+$D$20/100)*(1+$D$21/100)*(1+$D$22/100)*(1+$D$24/100))/(1-($D$23/100)))-1)*100-0.0003</f>
        <v>0.25000472741975893</v>
      </c>
      <c r="E29" s="34"/>
    </row>
    <row r="30" spans="1:6" ht="13.5" customHeight="1" x14ac:dyDescent="0.2">
      <c r="A30" s="1"/>
      <c r="B30" s="2"/>
      <c r="C30" s="35"/>
      <c r="D30" s="4"/>
    </row>
    <row r="31" spans="1:6" ht="12.75" customHeight="1" x14ac:dyDescent="0.2">
      <c r="A31" s="1"/>
      <c r="B31" s="582"/>
      <c r="C31" s="583"/>
      <c r="D31" s="584"/>
    </row>
    <row r="32" spans="1:6" ht="12.75" customHeight="1" x14ac:dyDescent="0.2">
      <c r="A32" s="1"/>
      <c r="B32" s="585"/>
      <c r="C32" s="586"/>
      <c r="D32" s="584"/>
    </row>
    <row r="33" spans="1:4" ht="12.75" customHeight="1" x14ac:dyDescent="0.2">
      <c r="A33" s="1"/>
      <c r="B33" s="585"/>
      <c r="C33" s="586"/>
      <c r="D33" s="584"/>
    </row>
    <row r="34" spans="1:4" ht="12.75" customHeight="1" x14ac:dyDescent="0.2">
      <c r="A34" s="1"/>
      <c r="B34" s="585"/>
      <c r="C34" s="583"/>
      <c r="D34" s="584"/>
    </row>
    <row r="35" spans="1:4" ht="12.75" customHeight="1" x14ac:dyDescent="0.2">
      <c r="A35" s="1"/>
      <c r="B35" s="7"/>
      <c r="C35" s="15"/>
      <c r="D35" s="14"/>
    </row>
    <row r="36" spans="1:4" ht="12.75" customHeight="1" x14ac:dyDescent="0.2">
      <c r="A36" s="1"/>
      <c r="B36" s="7"/>
      <c r="C36" s="15"/>
      <c r="D36" s="14"/>
    </row>
    <row r="37" spans="1:4" ht="12.75" customHeight="1" x14ac:dyDescent="0.2">
      <c r="A37" s="1"/>
      <c r="B37" s="7"/>
      <c r="C37" s="15"/>
      <c r="D37" s="36"/>
    </row>
    <row r="38" spans="1:4" ht="13.5" customHeight="1" x14ac:dyDescent="0.2">
      <c r="A38" s="1"/>
      <c r="B38" s="37"/>
      <c r="C38" s="38"/>
      <c r="D38" s="39"/>
    </row>
    <row r="39" spans="1:4" ht="13.5" customHeight="1" x14ac:dyDescent="0.2">
      <c r="A39" s="1"/>
      <c r="C39" s="1"/>
      <c r="D39" s="1"/>
    </row>
    <row r="40" spans="1:4" ht="12.75" customHeight="1" x14ac:dyDescent="0.2">
      <c r="A40" s="1"/>
      <c r="C40" s="1"/>
      <c r="D40" s="1"/>
    </row>
    <row r="41" spans="1:4" ht="12.75" customHeight="1" x14ac:dyDescent="0.2">
      <c r="A41" s="1"/>
      <c r="C41" s="1"/>
      <c r="D41" s="1"/>
    </row>
    <row r="42" spans="1:4" ht="12.75" customHeight="1" x14ac:dyDescent="0.2">
      <c r="A42" s="1"/>
      <c r="C42" s="1"/>
      <c r="D42" s="1"/>
    </row>
    <row r="43" spans="1:4" ht="12.75" customHeight="1" x14ac:dyDescent="0.2">
      <c r="A43" s="1"/>
      <c r="C43" s="1"/>
      <c r="D43" s="1"/>
    </row>
    <row r="44" spans="1:4" ht="12.75" customHeight="1" x14ac:dyDescent="0.2">
      <c r="A44" s="1"/>
      <c r="C44" s="1"/>
      <c r="D44" s="1"/>
    </row>
    <row r="45" spans="1:4" ht="12.75" customHeight="1" x14ac:dyDescent="0.2">
      <c r="A45" s="1"/>
      <c r="C45" s="1"/>
      <c r="D45" s="1"/>
    </row>
    <row r="46" spans="1:4" ht="12.75" customHeight="1" x14ac:dyDescent="0.2">
      <c r="A46" s="1"/>
      <c r="C46" s="1"/>
      <c r="D46" s="1"/>
    </row>
    <row r="47" spans="1:4" ht="12.75" customHeight="1" x14ac:dyDescent="0.2">
      <c r="A47" s="1"/>
      <c r="C47" s="1"/>
      <c r="D47" s="1"/>
    </row>
    <row r="48" spans="1:4" ht="12.75" customHeight="1" x14ac:dyDescent="0.2">
      <c r="A48" s="1"/>
      <c r="C48" s="1"/>
      <c r="D48" s="1"/>
    </row>
    <row r="49" spans="1:4" ht="12.75" customHeight="1" x14ac:dyDescent="0.2">
      <c r="A49" s="1"/>
      <c r="C49" s="1"/>
      <c r="D49" s="1"/>
    </row>
    <row r="50" spans="1:4" ht="12.75" customHeight="1" x14ac:dyDescent="0.2">
      <c r="A50" s="1"/>
      <c r="C50" s="1"/>
      <c r="D50" s="1"/>
    </row>
    <row r="51" spans="1:4" ht="12.75" customHeight="1" x14ac:dyDescent="0.2">
      <c r="A51" s="1"/>
      <c r="C51" s="1"/>
      <c r="D51" s="1"/>
    </row>
    <row r="52" spans="1:4" ht="12.75" customHeight="1" x14ac:dyDescent="0.2">
      <c r="A52" s="1"/>
      <c r="C52" s="1"/>
      <c r="D52" s="1"/>
    </row>
    <row r="53" spans="1:4" ht="12.75" customHeight="1" x14ac:dyDescent="0.2">
      <c r="A53" s="1"/>
      <c r="C53" s="1"/>
      <c r="D53" s="1"/>
    </row>
    <row r="54" spans="1:4" ht="12.75" customHeight="1" x14ac:dyDescent="0.2">
      <c r="A54" s="1"/>
      <c r="C54" s="1"/>
      <c r="D54" s="1"/>
    </row>
    <row r="55" spans="1:4" ht="12.75" customHeight="1" x14ac:dyDescent="0.2">
      <c r="A55" s="1"/>
      <c r="C55" s="1"/>
      <c r="D55" s="1"/>
    </row>
    <row r="56" spans="1:4" ht="12.75" customHeight="1" x14ac:dyDescent="0.2">
      <c r="A56" s="1"/>
      <c r="C56" s="1"/>
      <c r="D56" s="1"/>
    </row>
    <row r="57" spans="1:4" ht="12.75" customHeight="1" x14ac:dyDescent="0.2">
      <c r="A57" s="1"/>
      <c r="C57" s="1"/>
      <c r="D57" s="1"/>
    </row>
    <row r="58" spans="1:4" ht="12.75" customHeight="1" x14ac:dyDescent="0.2">
      <c r="A58" s="1"/>
      <c r="C58" s="1"/>
      <c r="D58" s="1"/>
    </row>
    <row r="59" spans="1:4" ht="12.75" customHeight="1" x14ac:dyDescent="0.2">
      <c r="A59" s="1"/>
      <c r="C59" s="1"/>
      <c r="D59" s="1"/>
    </row>
    <row r="60" spans="1:4" ht="12.75" customHeight="1" x14ac:dyDescent="0.2">
      <c r="A60" s="1"/>
      <c r="C60" s="1"/>
      <c r="D60" s="1"/>
    </row>
    <row r="61" spans="1:4" ht="12.75" customHeight="1" x14ac:dyDescent="0.2">
      <c r="A61" s="1"/>
      <c r="C61" s="1"/>
      <c r="D61" s="1"/>
    </row>
    <row r="62" spans="1:4" ht="12.75" customHeight="1" x14ac:dyDescent="0.2">
      <c r="A62" s="1"/>
      <c r="C62" s="1"/>
      <c r="D62" s="1"/>
    </row>
    <row r="63" spans="1:4" ht="12.75" customHeight="1" x14ac:dyDescent="0.2">
      <c r="A63" s="1"/>
      <c r="C63" s="1"/>
      <c r="D63" s="1"/>
    </row>
    <row r="64" spans="1:4" ht="12.75" customHeight="1" x14ac:dyDescent="0.2">
      <c r="A64" s="1"/>
      <c r="C64" s="1"/>
      <c r="D64" s="1"/>
    </row>
    <row r="65" spans="1:4" ht="12.75" customHeight="1" x14ac:dyDescent="0.2">
      <c r="A65" s="1"/>
      <c r="C65" s="1"/>
      <c r="D65" s="1"/>
    </row>
    <row r="66" spans="1:4" ht="12.75" customHeight="1" x14ac:dyDescent="0.2">
      <c r="A66" s="1"/>
      <c r="C66" s="1"/>
      <c r="D66" s="1"/>
    </row>
    <row r="67" spans="1:4" ht="12.75" customHeight="1" x14ac:dyDescent="0.2">
      <c r="A67" s="1"/>
      <c r="C67" s="1"/>
      <c r="D67" s="1"/>
    </row>
    <row r="68" spans="1:4" ht="12.75" customHeight="1" x14ac:dyDescent="0.2">
      <c r="A68" s="1"/>
      <c r="C68" s="1"/>
      <c r="D68" s="1"/>
    </row>
    <row r="69" spans="1:4" ht="12.75" customHeight="1" x14ac:dyDescent="0.2">
      <c r="A69" s="1"/>
      <c r="C69" s="1"/>
      <c r="D69" s="1"/>
    </row>
    <row r="70" spans="1:4" ht="12.75" customHeight="1" x14ac:dyDescent="0.2">
      <c r="A70" s="1"/>
      <c r="C70" s="1"/>
      <c r="D70" s="1"/>
    </row>
    <row r="71" spans="1:4" ht="12.75" customHeight="1" x14ac:dyDescent="0.2">
      <c r="A71" s="1"/>
      <c r="C71" s="1"/>
      <c r="D71" s="1"/>
    </row>
    <row r="72" spans="1:4" ht="12.75" customHeight="1" x14ac:dyDescent="0.2">
      <c r="A72" s="1"/>
      <c r="C72" s="1"/>
      <c r="D72" s="1"/>
    </row>
    <row r="73" spans="1:4" ht="12.75" customHeight="1" x14ac:dyDescent="0.2">
      <c r="A73" s="1"/>
      <c r="C73" s="1"/>
      <c r="D73" s="1"/>
    </row>
    <row r="74" spans="1:4" ht="12.75" customHeight="1" x14ac:dyDescent="0.2">
      <c r="A74" s="1"/>
      <c r="C74" s="1"/>
      <c r="D74" s="1"/>
    </row>
    <row r="75" spans="1:4" ht="12.75" customHeight="1" x14ac:dyDescent="0.2">
      <c r="A75" s="1"/>
      <c r="C75" s="1"/>
      <c r="D75" s="1"/>
    </row>
    <row r="76" spans="1:4" ht="12.75" customHeight="1" x14ac:dyDescent="0.2">
      <c r="A76" s="1"/>
      <c r="C76" s="1"/>
      <c r="D76" s="1"/>
    </row>
    <row r="77" spans="1:4" ht="12.75" customHeight="1" x14ac:dyDescent="0.2">
      <c r="A77" s="1"/>
      <c r="C77" s="1"/>
      <c r="D77" s="1"/>
    </row>
    <row r="78" spans="1:4" ht="12.75" customHeight="1" x14ac:dyDescent="0.2">
      <c r="A78" s="1"/>
      <c r="C78" s="1"/>
      <c r="D78" s="1"/>
    </row>
    <row r="79" spans="1:4" ht="12.75" customHeight="1" x14ac:dyDescent="0.2">
      <c r="A79" s="1"/>
      <c r="C79" s="1"/>
      <c r="D79" s="1"/>
    </row>
    <row r="80" spans="1:4" ht="12.75" customHeight="1" x14ac:dyDescent="0.2">
      <c r="A80" s="1"/>
      <c r="C80" s="1"/>
      <c r="D80" s="1"/>
    </row>
    <row r="81" spans="1:4" ht="12.75" customHeight="1" x14ac:dyDescent="0.2">
      <c r="A81" s="1"/>
      <c r="C81" s="1"/>
      <c r="D81" s="1"/>
    </row>
    <row r="82" spans="1:4" ht="12.75" customHeight="1" x14ac:dyDescent="0.2">
      <c r="A82" s="1"/>
      <c r="C82" s="1"/>
      <c r="D82" s="1"/>
    </row>
    <row r="83" spans="1:4" ht="12.75" customHeight="1" x14ac:dyDescent="0.2">
      <c r="A83" s="1"/>
      <c r="C83" s="1"/>
      <c r="D83" s="1"/>
    </row>
    <row r="84" spans="1:4" ht="12.75" customHeight="1" x14ac:dyDescent="0.2">
      <c r="A84" s="1"/>
      <c r="C84" s="1"/>
      <c r="D84" s="1"/>
    </row>
    <row r="85" spans="1:4" ht="12.75" customHeight="1" x14ac:dyDescent="0.2">
      <c r="A85" s="1"/>
      <c r="C85" s="1"/>
      <c r="D85" s="1"/>
    </row>
    <row r="86" spans="1:4" ht="12.75" customHeight="1" x14ac:dyDescent="0.2">
      <c r="A86" s="1"/>
      <c r="C86" s="1"/>
      <c r="D86" s="1"/>
    </row>
    <row r="87" spans="1:4" ht="12.75" customHeight="1" x14ac:dyDescent="0.2">
      <c r="A87" s="1"/>
      <c r="C87" s="1"/>
      <c r="D87" s="1"/>
    </row>
    <row r="88" spans="1:4" ht="12.75" customHeight="1" x14ac:dyDescent="0.2">
      <c r="A88" s="1"/>
      <c r="C88" s="1"/>
      <c r="D88" s="1"/>
    </row>
    <row r="89" spans="1:4" ht="12.75" customHeight="1" x14ac:dyDescent="0.2">
      <c r="A89" s="1"/>
      <c r="C89" s="1"/>
      <c r="D89" s="1"/>
    </row>
    <row r="90" spans="1:4" ht="12.75" customHeight="1" x14ac:dyDescent="0.2">
      <c r="A90" s="1"/>
      <c r="C90" s="1"/>
      <c r="D90" s="1"/>
    </row>
    <row r="91" spans="1:4" ht="12.75" customHeight="1" x14ac:dyDescent="0.2">
      <c r="A91" s="1"/>
      <c r="C91" s="1"/>
      <c r="D91" s="1"/>
    </row>
    <row r="92" spans="1:4" ht="12.75" customHeight="1" x14ac:dyDescent="0.2">
      <c r="A92" s="1"/>
      <c r="C92" s="1"/>
      <c r="D92" s="1"/>
    </row>
    <row r="93" spans="1:4" ht="12.75" customHeight="1" x14ac:dyDescent="0.2">
      <c r="A93" s="1"/>
      <c r="C93" s="1"/>
      <c r="D93" s="1"/>
    </row>
    <row r="94" spans="1:4" ht="12.75" customHeight="1" x14ac:dyDescent="0.2">
      <c r="A94" s="1"/>
      <c r="C94" s="1"/>
      <c r="D94" s="1"/>
    </row>
    <row r="95" spans="1:4" ht="12.75" customHeight="1" x14ac:dyDescent="0.2">
      <c r="A95" s="1"/>
      <c r="C95" s="1"/>
      <c r="D95" s="1"/>
    </row>
    <row r="96" spans="1:4" ht="12.75" customHeight="1" x14ac:dyDescent="0.2">
      <c r="A96" s="1"/>
      <c r="C96" s="1"/>
      <c r="D96" s="1"/>
    </row>
    <row r="97" spans="1:4" ht="12.75" customHeight="1" x14ac:dyDescent="0.2">
      <c r="A97" s="1"/>
      <c r="C97" s="1"/>
      <c r="D97" s="1"/>
    </row>
    <row r="98" spans="1:4" ht="12.75" customHeight="1" x14ac:dyDescent="0.2">
      <c r="A98" s="1"/>
      <c r="C98" s="1"/>
      <c r="D98" s="1"/>
    </row>
    <row r="99" spans="1:4" ht="12.75" customHeight="1" x14ac:dyDescent="0.2">
      <c r="A99" s="1"/>
      <c r="C99" s="1"/>
      <c r="D99" s="1"/>
    </row>
    <row r="100" spans="1:4" ht="12.75" customHeight="1" x14ac:dyDescent="0.2">
      <c r="A100" s="1"/>
      <c r="C100" s="1"/>
      <c r="D100" s="1"/>
    </row>
    <row r="101" spans="1:4" ht="12.75" customHeight="1" x14ac:dyDescent="0.2">
      <c r="A101" s="1"/>
      <c r="C101" s="1"/>
      <c r="D101" s="1"/>
    </row>
    <row r="102" spans="1:4" ht="12.75" customHeight="1" x14ac:dyDescent="0.2">
      <c r="A102" s="1"/>
      <c r="C102" s="1"/>
      <c r="D102" s="1"/>
    </row>
    <row r="103" spans="1:4" ht="12.75" customHeight="1" x14ac:dyDescent="0.2">
      <c r="A103" s="1"/>
      <c r="C103" s="1"/>
      <c r="D103" s="1"/>
    </row>
    <row r="104" spans="1:4" ht="12.75" customHeight="1" x14ac:dyDescent="0.2">
      <c r="A104" s="1"/>
      <c r="C104" s="1"/>
      <c r="D104" s="1"/>
    </row>
    <row r="105" spans="1:4" ht="12.75" customHeight="1" x14ac:dyDescent="0.2">
      <c r="A105" s="1"/>
      <c r="C105" s="1"/>
      <c r="D105" s="1"/>
    </row>
    <row r="106" spans="1:4" ht="12.75" customHeight="1" x14ac:dyDescent="0.2">
      <c r="A106" s="1"/>
      <c r="C106" s="1"/>
      <c r="D106" s="1"/>
    </row>
    <row r="107" spans="1:4" ht="12.75" customHeight="1" x14ac:dyDescent="0.2">
      <c r="A107" s="1"/>
      <c r="C107" s="1"/>
      <c r="D107" s="1"/>
    </row>
    <row r="108" spans="1:4" ht="12.75" customHeight="1" x14ac:dyDescent="0.2">
      <c r="A108" s="1"/>
      <c r="C108" s="1"/>
      <c r="D108" s="1"/>
    </row>
    <row r="109" spans="1:4" ht="12.75" customHeight="1" x14ac:dyDescent="0.2">
      <c r="A109" s="1"/>
      <c r="C109" s="1"/>
      <c r="D109" s="1"/>
    </row>
    <row r="110" spans="1:4" ht="12.75" customHeight="1" x14ac:dyDescent="0.2">
      <c r="A110" s="1"/>
      <c r="C110" s="1"/>
      <c r="D110" s="1"/>
    </row>
    <row r="111" spans="1:4" ht="12.75" customHeight="1" x14ac:dyDescent="0.2">
      <c r="A111" s="1"/>
      <c r="C111" s="1"/>
      <c r="D111" s="1"/>
    </row>
    <row r="112" spans="1:4" ht="12.75" customHeight="1" x14ac:dyDescent="0.2">
      <c r="A112" s="1"/>
      <c r="C112" s="1"/>
      <c r="D112" s="1"/>
    </row>
    <row r="113" spans="1:4" ht="12.75" customHeight="1" x14ac:dyDescent="0.2">
      <c r="A113" s="1"/>
      <c r="C113" s="1"/>
      <c r="D113" s="1"/>
    </row>
    <row r="114" spans="1:4" ht="12.75" customHeight="1" x14ac:dyDescent="0.2">
      <c r="A114" s="1"/>
      <c r="C114" s="1"/>
      <c r="D114" s="1"/>
    </row>
    <row r="115" spans="1:4" ht="12.75" customHeight="1" x14ac:dyDescent="0.2">
      <c r="A115" s="1"/>
      <c r="C115" s="1"/>
      <c r="D115" s="1"/>
    </row>
    <row r="116" spans="1:4" ht="12.75" customHeight="1" x14ac:dyDescent="0.2">
      <c r="A116" s="1"/>
      <c r="C116" s="1"/>
      <c r="D116" s="1"/>
    </row>
    <row r="117" spans="1:4" ht="12.75" customHeight="1" x14ac:dyDescent="0.2">
      <c r="A117" s="1"/>
      <c r="C117" s="1"/>
      <c r="D117" s="1"/>
    </row>
    <row r="118" spans="1:4" ht="12.75" customHeight="1" x14ac:dyDescent="0.2">
      <c r="A118" s="1"/>
      <c r="C118" s="1"/>
      <c r="D118" s="1"/>
    </row>
    <row r="119" spans="1:4" ht="12.75" customHeight="1" x14ac:dyDescent="0.2">
      <c r="A119" s="1"/>
      <c r="C119" s="1"/>
      <c r="D119" s="1"/>
    </row>
    <row r="120" spans="1:4" ht="12.75" customHeight="1" x14ac:dyDescent="0.2">
      <c r="A120" s="1"/>
      <c r="C120" s="1"/>
      <c r="D120" s="1"/>
    </row>
    <row r="121" spans="1:4" ht="12.75" customHeight="1" x14ac:dyDescent="0.2">
      <c r="A121" s="1"/>
      <c r="C121" s="1"/>
      <c r="D121" s="1"/>
    </row>
    <row r="122" spans="1:4" ht="12.75" customHeight="1" x14ac:dyDescent="0.2">
      <c r="A122" s="1"/>
      <c r="C122" s="1"/>
      <c r="D122" s="1"/>
    </row>
    <row r="123" spans="1:4" ht="12.75" customHeight="1" x14ac:dyDescent="0.2">
      <c r="A123" s="1"/>
      <c r="C123" s="1"/>
      <c r="D123" s="1"/>
    </row>
    <row r="124" spans="1:4" ht="12.75" customHeight="1" x14ac:dyDescent="0.2">
      <c r="A124" s="1"/>
      <c r="C124" s="1"/>
      <c r="D124" s="1"/>
    </row>
    <row r="125" spans="1:4" ht="12.75" customHeight="1" x14ac:dyDescent="0.2">
      <c r="A125" s="1"/>
      <c r="C125" s="1"/>
      <c r="D125" s="1"/>
    </row>
    <row r="126" spans="1:4" ht="12.75" customHeight="1" x14ac:dyDescent="0.2">
      <c r="A126" s="1"/>
      <c r="C126" s="1"/>
      <c r="D126" s="1"/>
    </row>
    <row r="127" spans="1:4" ht="12.75" customHeight="1" x14ac:dyDescent="0.2">
      <c r="A127" s="1"/>
      <c r="C127" s="1"/>
      <c r="D127" s="1"/>
    </row>
    <row r="128" spans="1:4" ht="12.75" customHeight="1" x14ac:dyDescent="0.2">
      <c r="A128" s="1"/>
      <c r="C128" s="1"/>
      <c r="D128" s="1"/>
    </row>
    <row r="129" spans="1:4" ht="12.75" customHeight="1" x14ac:dyDescent="0.2">
      <c r="A129" s="1"/>
      <c r="C129" s="1"/>
      <c r="D129" s="1"/>
    </row>
    <row r="130" spans="1:4" ht="12.75" customHeight="1" x14ac:dyDescent="0.2">
      <c r="A130" s="1"/>
      <c r="C130" s="1"/>
      <c r="D130" s="1"/>
    </row>
    <row r="131" spans="1:4" ht="12.75" customHeight="1" x14ac:dyDescent="0.2">
      <c r="A131" s="1"/>
      <c r="C131" s="1"/>
      <c r="D131" s="1"/>
    </row>
    <row r="132" spans="1:4" ht="12.75" customHeight="1" x14ac:dyDescent="0.2">
      <c r="A132" s="1"/>
      <c r="C132" s="1"/>
      <c r="D132" s="1"/>
    </row>
    <row r="133" spans="1:4" ht="12.75" customHeight="1" x14ac:dyDescent="0.2">
      <c r="A133" s="1"/>
      <c r="C133" s="1"/>
      <c r="D133" s="1"/>
    </row>
    <row r="134" spans="1:4" ht="12.75" customHeight="1" x14ac:dyDescent="0.2">
      <c r="A134" s="1"/>
      <c r="C134" s="1"/>
      <c r="D134" s="1"/>
    </row>
    <row r="135" spans="1:4" ht="12.75" customHeight="1" x14ac:dyDescent="0.2">
      <c r="A135" s="1"/>
      <c r="C135" s="1"/>
      <c r="D135" s="1"/>
    </row>
    <row r="136" spans="1:4" ht="12.75" customHeight="1" x14ac:dyDescent="0.2">
      <c r="A136" s="1"/>
      <c r="C136" s="1"/>
      <c r="D136" s="1"/>
    </row>
    <row r="137" spans="1:4" ht="12.75" customHeight="1" x14ac:dyDescent="0.2">
      <c r="A137" s="1"/>
      <c r="C137" s="1"/>
      <c r="D137" s="1"/>
    </row>
    <row r="138" spans="1:4" ht="12.75" customHeight="1" x14ac:dyDescent="0.2">
      <c r="A138" s="1"/>
      <c r="C138" s="1"/>
      <c r="D138" s="1"/>
    </row>
    <row r="139" spans="1:4" ht="12.75" customHeight="1" x14ac:dyDescent="0.2">
      <c r="A139" s="1"/>
      <c r="C139" s="1"/>
      <c r="D139" s="1"/>
    </row>
    <row r="140" spans="1:4" ht="12.75" customHeight="1" x14ac:dyDescent="0.2">
      <c r="A140" s="1"/>
      <c r="C140" s="1"/>
      <c r="D140" s="1"/>
    </row>
    <row r="141" spans="1:4" ht="12.75" customHeight="1" x14ac:dyDescent="0.2">
      <c r="A141" s="1"/>
      <c r="C141" s="1"/>
      <c r="D141" s="1"/>
    </row>
    <row r="142" spans="1:4" ht="12.75" customHeight="1" x14ac:dyDescent="0.2">
      <c r="A142" s="1"/>
      <c r="C142" s="1"/>
      <c r="D142" s="1"/>
    </row>
    <row r="143" spans="1:4" ht="12.75" customHeight="1" x14ac:dyDescent="0.2">
      <c r="A143" s="1"/>
      <c r="C143" s="1"/>
      <c r="D143" s="1"/>
    </row>
    <row r="144" spans="1:4" ht="12.75" customHeight="1" x14ac:dyDescent="0.2">
      <c r="A144" s="1"/>
      <c r="C144" s="1"/>
      <c r="D144" s="1"/>
    </row>
    <row r="145" spans="1:4" ht="12.75" customHeight="1" x14ac:dyDescent="0.2">
      <c r="A145" s="1"/>
      <c r="C145" s="1"/>
      <c r="D145" s="1"/>
    </row>
    <row r="146" spans="1:4" ht="12.75" customHeight="1" x14ac:dyDescent="0.2">
      <c r="A146" s="1"/>
      <c r="C146" s="1"/>
      <c r="D146" s="1"/>
    </row>
    <row r="147" spans="1:4" ht="12.75" customHeight="1" x14ac:dyDescent="0.2">
      <c r="A147" s="1"/>
      <c r="C147" s="1"/>
      <c r="D147" s="1"/>
    </row>
    <row r="148" spans="1:4" ht="12.75" customHeight="1" x14ac:dyDescent="0.2">
      <c r="A148" s="1"/>
      <c r="C148" s="1"/>
      <c r="D148" s="1"/>
    </row>
    <row r="149" spans="1:4" ht="12.75" customHeight="1" x14ac:dyDescent="0.2">
      <c r="A149" s="1"/>
      <c r="C149" s="1"/>
      <c r="D149" s="1"/>
    </row>
    <row r="150" spans="1:4" ht="12.75" customHeight="1" x14ac:dyDescent="0.2">
      <c r="A150" s="1"/>
      <c r="C150" s="1"/>
      <c r="D150" s="1"/>
    </row>
    <row r="151" spans="1:4" ht="12.75" customHeight="1" x14ac:dyDescent="0.2">
      <c r="A151" s="1"/>
      <c r="C151" s="1"/>
      <c r="D151" s="1"/>
    </row>
    <row r="152" spans="1:4" ht="12.75" customHeight="1" x14ac:dyDescent="0.2">
      <c r="A152" s="1"/>
      <c r="C152" s="1"/>
      <c r="D152" s="1"/>
    </row>
    <row r="153" spans="1:4" ht="12.75" customHeight="1" x14ac:dyDescent="0.2">
      <c r="A153" s="1"/>
      <c r="C153" s="1"/>
      <c r="D153" s="1"/>
    </row>
    <row r="154" spans="1:4" ht="12.75" customHeight="1" x14ac:dyDescent="0.2">
      <c r="A154" s="1"/>
      <c r="C154" s="1"/>
      <c r="D154" s="1"/>
    </row>
    <row r="155" spans="1:4" ht="12.75" customHeight="1" x14ac:dyDescent="0.2">
      <c r="A155" s="1"/>
      <c r="C155" s="1"/>
      <c r="D155" s="1"/>
    </row>
    <row r="156" spans="1:4" ht="12.75" customHeight="1" x14ac:dyDescent="0.2">
      <c r="A156" s="1"/>
      <c r="C156" s="1"/>
      <c r="D156" s="1"/>
    </row>
    <row r="157" spans="1:4" ht="12.75" customHeight="1" x14ac:dyDescent="0.2">
      <c r="A157" s="1"/>
      <c r="C157" s="1"/>
      <c r="D157" s="1"/>
    </row>
    <row r="158" spans="1:4" ht="12.75" customHeight="1" x14ac:dyDescent="0.2">
      <c r="A158" s="1"/>
      <c r="C158" s="1"/>
      <c r="D158" s="1"/>
    </row>
    <row r="159" spans="1:4" ht="12.75" customHeight="1" x14ac:dyDescent="0.2">
      <c r="A159" s="1"/>
      <c r="C159" s="1"/>
      <c r="D159" s="1"/>
    </row>
    <row r="160" spans="1:4" ht="12.75" customHeight="1" x14ac:dyDescent="0.2">
      <c r="A160" s="1"/>
      <c r="C160" s="1"/>
      <c r="D160" s="1"/>
    </row>
    <row r="161" spans="1:4" ht="12.75" customHeight="1" x14ac:dyDescent="0.2">
      <c r="A161" s="1"/>
      <c r="C161" s="1"/>
      <c r="D161" s="1"/>
    </row>
    <row r="162" spans="1:4" ht="12.75" customHeight="1" x14ac:dyDescent="0.2">
      <c r="A162" s="1"/>
      <c r="C162" s="1"/>
      <c r="D162" s="1"/>
    </row>
    <row r="163" spans="1:4" ht="12.75" customHeight="1" x14ac:dyDescent="0.2">
      <c r="A163" s="1"/>
      <c r="C163" s="1"/>
      <c r="D163" s="1"/>
    </row>
    <row r="164" spans="1:4" ht="12.75" customHeight="1" x14ac:dyDescent="0.2">
      <c r="A164" s="1"/>
      <c r="C164" s="1"/>
      <c r="D164" s="1"/>
    </row>
    <row r="165" spans="1:4" ht="12.75" customHeight="1" x14ac:dyDescent="0.2">
      <c r="A165" s="1"/>
      <c r="C165" s="1"/>
      <c r="D165" s="1"/>
    </row>
    <row r="166" spans="1:4" ht="12.75" customHeight="1" x14ac:dyDescent="0.2">
      <c r="A166" s="1"/>
      <c r="C166" s="1"/>
      <c r="D166" s="1"/>
    </row>
    <row r="167" spans="1:4" ht="12.75" customHeight="1" x14ac:dyDescent="0.2">
      <c r="A167" s="1"/>
      <c r="C167" s="1"/>
      <c r="D167" s="1"/>
    </row>
    <row r="168" spans="1:4" ht="12.75" customHeight="1" x14ac:dyDescent="0.2">
      <c r="A168" s="1"/>
      <c r="C168" s="1"/>
      <c r="D168" s="1"/>
    </row>
    <row r="169" spans="1:4" ht="12.75" customHeight="1" x14ac:dyDescent="0.2">
      <c r="A169" s="1"/>
      <c r="C169" s="1"/>
      <c r="D169" s="1"/>
    </row>
    <row r="170" spans="1:4" ht="12.75" customHeight="1" x14ac:dyDescent="0.2">
      <c r="A170" s="1"/>
      <c r="C170" s="1"/>
      <c r="D170" s="1"/>
    </row>
    <row r="171" spans="1:4" ht="12.75" customHeight="1" x14ac:dyDescent="0.2">
      <c r="A171" s="1"/>
      <c r="C171" s="1"/>
      <c r="D171" s="1"/>
    </row>
    <row r="172" spans="1:4" ht="12.75" customHeight="1" x14ac:dyDescent="0.2">
      <c r="A172" s="1"/>
      <c r="C172" s="1"/>
      <c r="D172" s="1"/>
    </row>
    <row r="173" spans="1:4" ht="12.75" customHeight="1" x14ac:dyDescent="0.2">
      <c r="A173" s="1"/>
      <c r="C173" s="1"/>
      <c r="D173" s="1"/>
    </row>
    <row r="174" spans="1:4" ht="12.75" customHeight="1" x14ac:dyDescent="0.2">
      <c r="A174" s="1"/>
      <c r="C174" s="1"/>
      <c r="D174" s="1"/>
    </row>
    <row r="175" spans="1:4" ht="12.75" customHeight="1" x14ac:dyDescent="0.2">
      <c r="A175" s="1"/>
      <c r="C175" s="1"/>
      <c r="D175" s="1"/>
    </row>
    <row r="176" spans="1:4" ht="12.75" customHeight="1" x14ac:dyDescent="0.2">
      <c r="A176" s="1"/>
      <c r="C176" s="1"/>
      <c r="D176" s="1"/>
    </row>
    <row r="177" spans="1:4" ht="12.75" customHeight="1" x14ac:dyDescent="0.2">
      <c r="A177" s="1"/>
      <c r="C177" s="1"/>
      <c r="D177" s="1"/>
    </row>
    <row r="178" spans="1:4" ht="12.75" customHeight="1" x14ac:dyDescent="0.2">
      <c r="A178" s="1"/>
      <c r="C178" s="1"/>
      <c r="D178" s="1"/>
    </row>
    <row r="179" spans="1:4" ht="12.75" customHeight="1" x14ac:dyDescent="0.2">
      <c r="A179" s="1"/>
      <c r="C179" s="1"/>
      <c r="D179" s="1"/>
    </row>
    <row r="180" spans="1:4" ht="12.75" customHeight="1" x14ac:dyDescent="0.2">
      <c r="A180" s="1"/>
      <c r="C180" s="1"/>
      <c r="D180" s="1"/>
    </row>
    <row r="181" spans="1:4" ht="12.75" customHeight="1" x14ac:dyDescent="0.2">
      <c r="A181" s="1"/>
      <c r="C181" s="1"/>
      <c r="D181" s="1"/>
    </row>
    <row r="182" spans="1:4" ht="12.75" customHeight="1" x14ac:dyDescent="0.2">
      <c r="A182" s="1"/>
      <c r="C182" s="1"/>
      <c r="D182" s="1"/>
    </row>
    <row r="183" spans="1:4" ht="12.75" customHeight="1" x14ac:dyDescent="0.2">
      <c r="A183" s="1"/>
      <c r="C183" s="1"/>
      <c r="D183" s="1"/>
    </row>
    <row r="184" spans="1:4" ht="12.75" customHeight="1" x14ac:dyDescent="0.2">
      <c r="A184" s="1"/>
      <c r="C184" s="1"/>
      <c r="D184" s="1"/>
    </row>
    <row r="185" spans="1:4" ht="12.75" customHeight="1" x14ac:dyDescent="0.2">
      <c r="A185" s="1"/>
      <c r="C185" s="1"/>
      <c r="D185" s="1"/>
    </row>
    <row r="186" spans="1:4" ht="12.75" customHeight="1" x14ac:dyDescent="0.2">
      <c r="A186" s="1"/>
      <c r="C186" s="1"/>
      <c r="D186" s="1"/>
    </row>
    <row r="187" spans="1:4" ht="12.75" customHeight="1" x14ac:dyDescent="0.2">
      <c r="A187" s="1"/>
      <c r="C187" s="1"/>
      <c r="D187" s="1"/>
    </row>
    <row r="188" spans="1:4" ht="12.75" customHeight="1" x14ac:dyDescent="0.2">
      <c r="A188" s="1"/>
      <c r="C188" s="1"/>
      <c r="D188" s="1"/>
    </row>
    <row r="189" spans="1:4" ht="12.75" customHeight="1" x14ac:dyDescent="0.2">
      <c r="A189" s="1"/>
      <c r="C189" s="1"/>
      <c r="D189" s="1"/>
    </row>
    <row r="190" spans="1:4" ht="12.75" customHeight="1" x14ac:dyDescent="0.2">
      <c r="A190" s="1"/>
      <c r="C190" s="1"/>
      <c r="D190" s="1"/>
    </row>
    <row r="191" spans="1:4" ht="12.75" customHeight="1" x14ac:dyDescent="0.2">
      <c r="A191" s="1"/>
      <c r="C191" s="1"/>
      <c r="D191" s="1"/>
    </row>
    <row r="192" spans="1:4" ht="12.75" customHeight="1" x14ac:dyDescent="0.2">
      <c r="A192" s="1"/>
      <c r="C192" s="1"/>
      <c r="D192" s="1"/>
    </row>
    <row r="193" spans="1:4" ht="12.75" customHeight="1" x14ac:dyDescent="0.2">
      <c r="A193" s="1"/>
      <c r="C193" s="1"/>
      <c r="D193" s="1"/>
    </row>
    <row r="194" spans="1:4" ht="12.75" customHeight="1" x14ac:dyDescent="0.2">
      <c r="A194" s="1"/>
      <c r="C194" s="1"/>
      <c r="D194" s="1"/>
    </row>
    <row r="195" spans="1:4" ht="12.75" customHeight="1" x14ac:dyDescent="0.2">
      <c r="A195" s="1"/>
      <c r="C195" s="1"/>
      <c r="D195" s="1"/>
    </row>
    <row r="196" spans="1:4" ht="12.75" customHeight="1" x14ac:dyDescent="0.2">
      <c r="A196" s="1"/>
      <c r="C196" s="1"/>
      <c r="D196" s="1"/>
    </row>
    <row r="197" spans="1:4" ht="12.75" customHeight="1" x14ac:dyDescent="0.2">
      <c r="A197" s="1"/>
      <c r="C197" s="1"/>
      <c r="D197" s="1"/>
    </row>
    <row r="198" spans="1:4" ht="12.75" customHeight="1" x14ac:dyDescent="0.2">
      <c r="A198" s="1"/>
      <c r="C198" s="1"/>
      <c r="D198" s="1"/>
    </row>
    <row r="199" spans="1:4" ht="12.75" customHeight="1" x14ac:dyDescent="0.2">
      <c r="A199" s="1"/>
      <c r="C199" s="1"/>
      <c r="D199" s="1"/>
    </row>
    <row r="200" spans="1:4" ht="12.75" customHeight="1" x14ac:dyDescent="0.2">
      <c r="A200" s="1"/>
      <c r="C200" s="1"/>
      <c r="D200" s="1"/>
    </row>
    <row r="201" spans="1:4" ht="12.75" customHeight="1" x14ac:dyDescent="0.2">
      <c r="A201" s="1"/>
      <c r="C201" s="1"/>
      <c r="D201" s="1"/>
    </row>
    <row r="202" spans="1:4" ht="12.75" customHeight="1" x14ac:dyDescent="0.2">
      <c r="A202" s="1"/>
      <c r="C202" s="1"/>
      <c r="D202" s="1"/>
    </row>
    <row r="203" spans="1:4" ht="12.75" customHeight="1" x14ac:dyDescent="0.2">
      <c r="A203" s="1"/>
      <c r="C203" s="1"/>
      <c r="D203" s="1"/>
    </row>
    <row r="204" spans="1:4" ht="12.75" customHeight="1" x14ac:dyDescent="0.2">
      <c r="A204" s="1"/>
      <c r="C204" s="1"/>
      <c r="D204" s="1"/>
    </row>
    <row r="205" spans="1:4" ht="12.75" customHeight="1" x14ac:dyDescent="0.2">
      <c r="A205" s="1"/>
      <c r="C205" s="1"/>
      <c r="D205" s="1"/>
    </row>
    <row r="206" spans="1:4" ht="12.75" customHeight="1" x14ac:dyDescent="0.2">
      <c r="A206" s="1"/>
      <c r="C206" s="1"/>
      <c r="D206" s="1"/>
    </row>
    <row r="207" spans="1:4" ht="12.75" customHeight="1" x14ac:dyDescent="0.2">
      <c r="A207" s="1"/>
      <c r="C207" s="1"/>
      <c r="D207" s="1"/>
    </row>
    <row r="208" spans="1:4" ht="12.75" customHeight="1" x14ac:dyDescent="0.2">
      <c r="A208" s="1"/>
      <c r="C208" s="1"/>
      <c r="D208" s="1"/>
    </row>
    <row r="209" spans="1:4" ht="12.75" customHeight="1" x14ac:dyDescent="0.2">
      <c r="A209" s="1"/>
      <c r="C209" s="1"/>
      <c r="D209" s="1"/>
    </row>
    <row r="210" spans="1:4" ht="12.75" customHeight="1" x14ac:dyDescent="0.2">
      <c r="A210" s="1"/>
      <c r="C210" s="1"/>
      <c r="D210" s="1"/>
    </row>
    <row r="211" spans="1:4" ht="12.75" customHeight="1" x14ac:dyDescent="0.2">
      <c r="A211" s="1"/>
      <c r="C211" s="1"/>
      <c r="D211" s="1"/>
    </row>
    <row r="212" spans="1:4" ht="12.75" customHeight="1" x14ac:dyDescent="0.2">
      <c r="A212" s="1"/>
      <c r="C212" s="1"/>
      <c r="D212" s="1"/>
    </row>
    <row r="213" spans="1:4" ht="12.75" customHeight="1" x14ac:dyDescent="0.2">
      <c r="A213" s="1"/>
      <c r="C213" s="1"/>
      <c r="D213" s="1"/>
    </row>
    <row r="214" spans="1:4" ht="12.75" customHeight="1" x14ac:dyDescent="0.2">
      <c r="A214" s="1"/>
      <c r="C214" s="1"/>
      <c r="D214" s="1"/>
    </row>
    <row r="215" spans="1:4" ht="12.75" customHeight="1" x14ac:dyDescent="0.2">
      <c r="A215" s="1"/>
      <c r="C215" s="1"/>
      <c r="D215" s="1"/>
    </row>
    <row r="216" spans="1:4" ht="12.75" customHeight="1" x14ac:dyDescent="0.2">
      <c r="A216" s="1"/>
      <c r="C216" s="1"/>
      <c r="D216" s="1"/>
    </row>
    <row r="217" spans="1:4" ht="12.75" customHeight="1" x14ac:dyDescent="0.2">
      <c r="A217" s="1"/>
      <c r="C217" s="1"/>
      <c r="D217" s="1"/>
    </row>
    <row r="218" spans="1:4" ht="12.75" customHeight="1" x14ac:dyDescent="0.2">
      <c r="A218" s="1"/>
      <c r="C218" s="1"/>
      <c r="D218" s="1"/>
    </row>
    <row r="219" spans="1:4" ht="12.75" customHeight="1" x14ac:dyDescent="0.2">
      <c r="A219" s="1"/>
      <c r="C219" s="1"/>
      <c r="D219" s="1"/>
    </row>
    <row r="220" spans="1:4" ht="12.75" customHeight="1" x14ac:dyDescent="0.2">
      <c r="A220" s="1"/>
      <c r="C220" s="1"/>
      <c r="D220" s="1"/>
    </row>
    <row r="221" spans="1:4" ht="12.75" customHeight="1" x14ac:dyDescent="0.2">
      <c r="A221" s="1"/>
      <c r="C221" s="1"/>
      <c r="D221" s="1"/>
    </row>
    <row r="222" spans="1:4" ht="12.75" customHeight="1" x14ac:dyDescent="0.2">
      <c r="A222" s="1"/>
      <c r="C222" s="1"/>
      <c r="D222" s="1"/>
    </row>
    <row r="223" spans="1:4" ht="12.75" customHeight="1" x14ac:dyDescent="0.2">
      <c r="A223" s="1"/>
      <c r="C223" s="1"/>
      <c r="D223" s="1"/>
    </row>
    <row r="224" spans="1:4" ht="12.75" customHeight="1" x14ac:dyDescent="0.2">
      <c r="A224" s="1"/>
      <c r="C224" s="1"/>
      <c r="D224" s="1"/>
    </row>
    <row r="225" spans="1:4" ht="12.75" customHeight="1" x14ac:dyDescent="0.2">
      <c r="A225" s="1"/>
      <c r="C225" s="1"/>
      <c r="D225" s="1"/>
    </row>
    <row r="226" spans="1:4" ht="12.75" customHeight="1" x14ac:dyDescent="0.2">
      <c r="A226" s="1"/>
      <c r="C226" s="1"/>
      <c r="D226" s="1"/>
    </row>
    <row r="227" spans="1:4" ht="12.75" customHeight="1" x14ac:dyDescent="0.2">
      <c r="A227" s="1"/>
      <c r="C227" s="1"/>
      <c r="D227" s="1"/>
    </row>
    <row r="228" spans="1:4" ht="12.75" customHeight="1" x14ac:dyDescent="0.2">
      <c r="A228" s="1"/>
      <c r="C228" s="1"/>
      <c r="D228" s="1"/>
    </row>
    <row r="229" spans="1:4" ht="12.75" customHeight="1" x14ac:dyDescent="0.2">
      <c r="A229" s="1"/>
      <c r="C229" s="1"/>
      <c r="D229" s="1"/>
    </row>
    <row r="230" spans="1:4" ht="12.75" customHeight="1" x14ac:dyDescent="0.2">
      <c r="A230" s="1"/>
      <c r="C230" s="1"/>
      <c r="D230" s="1"/>
    </row>
    <row r="231" spans="1:4" ht="12.75" customHeight="1" x14ac:dyDescent="0.2">
      <c r="A231" s="1"/>
      <c r="C231" s="1"/>
      <c r="D231" s="1"/>
    </row>
    <row r="232" spans="1:4" ht="12.75" customHeight="1" x14ac:dyDescent="0.2">
      <c r="A232" s="1"/>
      <c r="C232" s="1"/>
      <c r="D232" s="1"/>
    </row>
    <row r="233" spans="1:4" ht="12.75" customHeight="1" x14ac:dyDescent="0.2">
      <c r="A233" s="1"/>
      <c r="C233" s="1"/>
      <c r="D233" s="1"/>
    </row>
    <row r="234" spans="1:4" ht="12.75" customHeight="1" x14ac:dyDescent="0.2">
      <c r="A234" s="1"/>
      <c r="C234" s="1"/>
      <c r="D234" s="1"/>
    </row>
    <row r="235" spans="1:4" ht="12.75" customHeight="1" x14ac:dyDescent="0.2">
      <c r="A235" s="1"/>
      <c r="C235" s="1"/>
      <c r="D235" s="1"/>
    </row>
    <row r="236" spans="1:4" ht="12.75" customHeight="1" x14ac:dyDescent="0.2">
      <c r="A236" s="1"/>
      <c r="C236" s="1"/>
      <c r="D236" s="1"/>
    </row>
    <row r="237" spans="1:4" ht="12.75" customHeight="1" x14ac:dyDescent="0.2">
      <c r="A237" s="1"/>
      <c r="C237" s="1"/>
      <c r="D237" s="1"/>
    </row>
    <row r="238" spans="1:4" ht="12.75" customHeight="1" x14ac:dyDescent="0.2">
      <c r="A238" s="1"/>
      <c r="C238" s="1"/>
      <c r="D238" s="1"/>
    </row>
    <row r="239" spans="1:4" ht="12.75" customHeight="1" x14ac:dyDescent="0.2">
      <c r="A239" s="1"/>
      <c r="C239" s="1"/>
      <c r="D239" s="1"/>
    </row>
    <row r="240" spans="1:4" ht="12.75" customHeight="1" x14ac:dyDescent="0.2">
      <c r="A240" s="1"/>
      <c r="C240" s="1"/>
      <c r="D240" s="1"/>
    </row>
    <row r="241" spans="1:4" ht="12.75" customHeight="1" x14ac:dyDescent="0.2">
      <c r="A241" s="1"/>
      <c r="C241" s="1"/>
      <c r="D241" s="1"/>
    </row>
    <row r="242" spans="1:4" ht="12.75" customHeight="1" x14ac:dyDescent="0.2">
      <c r="A242" s="1"/>
      <c r="C242" s="1"/>
      <c r="D242" s="1"/>
    </row>
    <row r="243" spans="1:4" ht="12.75" customHeight="1" x14ac:dyDescent="0.2">
      <c r="A243" s="1"/>
      <c r="C243" s="1"/>
      <c r="D243" s="1"/>
    </row>
    <row r="244" spans="1:4" ht="12.75" customHeight="1" x14ac:dyDescent="0.2">
      <c r="A244" s="1"/>
      <c r="C244" s="1"/>
      <c r="D244" s="1"/>
    </row>
    <row r="245" spans="1:4" ht="12.75" customHeight="1" x14ac:dyDescent="0.2">
      <c r="A245" s="1"/>
      <c r="C245" s="1"/>
      <c r="D245" s="1"/>
    </row>
    <row r="246" spans="1:4" ht="12.75" customHeight="1" x14ac:dyDescent="0.2">
      <c r="A246" s="1"/>
      <c r="C246" s="1"/>
      <c r="D246" s="1"/>
    </row>
    <row r="247" spans="1:4" ht="12.75" customHeight="1" x14ac:dyDescent="0.2">
      <c r="A247" s="1"/>
      <c r="C247" s="1"/>
      <c r="D247" s="1"/>
    </row>
    <row r="248" spans="1:4" ht="12.75" customHeight="1" x14ac:dyDescent="0.2">
      <c r="A248" s="1"/>
      <c r="C248" s="1"/>
      <c r="D248" s="1"/>
    </row>
    <row r="249" spans="1:4" ht="12.75" customHeight="1" x14ac:dyDescent="0.2">
      <c r="A249" s="1"/>
      <c r="C249" s="1"/>
      <c r="D249" s="1"/>
    </row>
    <row r="250" spans="1:4" ht="12.75" customHeight="1" x14ac:dyDescent="0.2">
      <c r="A250" s="1"/>
      <c r="C250" s="1"/>
      <c r="D250" s="1"/>
    </row>
    <row r="251" spans="1:4" ht="12.75" customHeight="1" x14ac:dyDescent="0.2">
      <c r="A251" s="1"/>
      <c r="C251" s="1"/>
      <c r="D251" s="1"/>
    </row>
    <row r="252" spans="1:4" ht="12.75" customHeight="1" x14ac:dyDescent="0.2">
      <c r="A252" s="1"/>
      <c r="C252" s="1"/>
      <c r="D252" s="1"/>
    </row>
    <row r="253" spans="1:4" ht="12.75" customHeight="1" x14ac:dyDescent="0.2">
      <c r="A253" s="1"/>
      <c r="C253" s="1"/>
      <c r="D253" s="1"/>
    </row>
    <row r="254" spans="1:4" ht="12.75" customHeight="1" x14ac:dyDescent="0.2">
      <c r="A254" s="1"/>
      <c r="C254" s="1"/>
      <c r="D254" s="1"/>
    </row>
    <row r="255" spans="1:4" ht="12.75" customHeight="1" x14ac:dyDescent="0.2">
      <c r="A255" s="1"/>
      <c r="C255" s="1"/>
      <c r="D255" s="1"/>
    </row>
    <row r="256" spans="1:4" ht="12.75" customHeight="1" x14ac:dyDescent="0.2">
      <c r="A256" s="1"/>
      <c r="C256" s="1"/>
      <c r="D256" s="1"/>
    </row>
    <row r="257" spans="1:4" ht="12.75" customHeight="1" x14ac:dyDescent="0.2">
      <c r="A257" s="1"/>
      <c r="C257" s="1"/>
      <c r="D257" s="1"/>
    </row>
    <row r="258" spans="1:4" ht="12.75" customHeight="1" x14ac:dyDescent="0.2">
      <c r="A258" s="1"/>
      <c r="C258" s="1"/>
      <c r="D258" s="1"/>
    </row>
    <row r="259" spans="1:4" ht="12.75" customHeight="1" x14ac:dyDescent="0.2">
      <c r="A259" s="1"/>
      <c r="C259" s="1"/>
      <c r="D259" s="1"/>
    </row>
    <row r="260" spans="1:4" ht="12.75" customHeight="1" x14ac:dyDescent="0.2">
      <c r="A260" s="1"/>
      <c r="C260" s="1"/>
      <c r="D260" s="1"/>
    </row>
    <row r="261" spans="1:4" ht="12.75" customHeight="1" x14ac:dyDescent="0.2">
      <c r="A261" s="1"/>
      <c r="C261" s="1"/>
      <c r="D261" s="1"/>
    </row>
    <row r="262" spans="1:4" ht="12.75" customHeight="1" x14ac:dyDescent="0.2">
      <c r="A262" s="1"/>
      <c r="C262" s="1"/>
      <c r="D262" s="1"/>
    </row>
    <row r="263" spans="1:4" ht="12.75" customHeight="1" x14ac:dyDescent="0.2">
      <c r="A263" s="1"/>
      <c r="C263" s="1"/>
      <c r="D263" s="1"/>
    </row>
    <row r="264" spans="1:4" ht="12.75" customHeight="1" x14ac:dyDescent="0.2">
      <c r="A264" s="1"/>
      <c r="C264" s="1"/>
      <c r="D264" s="1"/>
    </row>
    <row r="265" spans="1:4" ht="12.75" customHeight="1" x14ac:dyDescent="0.2">
      <c r="A265" s="1"/>
      <c r="C265" s="1"/>
      <c r="D265" s="1"/>
    </row>
    <row r="266" spans="1:4" ht="12.75" customHeight="1" x14ac:dyDescent="0.2">
      <c r="A266" s="1"/>
      <c r="C266" s="1"/>
      <c r="D266" s="1"/>
    </row>
    <row r="267" spans="1:4" ht="12.75" customHeight="1" x14ac:dyDescent="0.2">
      <c r="A267" s="1"/>
      <c r="C267" s="1"/>
      <c r="D267" s="1"/>
    </row>
    <row r="268" spans="1:4" ht="12.75" customHeight="1" x14ac:dyDescent="0.2">
      <c r="A268" s="1"/>
      <c r="C268" s="1"/>
      <c r="D268" s="1"/>
    </row>
    <row r="269" spans="1:4" ht="12.75" customHeight="1" x14ac:dyDescent="0.2">
      <c r="A269" s="1"/>
      <c r="C269" s="1"/>
      <c r="D269" s="1"/>
    </row>
    <row r="270" spans="1:4" ht="12.75" customHeight="1" x14ac:dyDescent="0.2">
      <c r="A270" s="1"/>
      <c r="C270" s="1"/>
      <c r="D270" s="1"/>
    </row>
    <row r="271" spans="1:4" ht="12.75" customHeight="1" x14ac:dyDescent="0.2">
      <c r="A271" s="1"/>
      <c r="C271" s="1"/>
      <c r="D271" s="1"/>
    </row>
    <row r="272" spans="1:4" ht="12.75" customHeight="1" x14ac:dyDescent="0.2">
      <c r="A272" s="1"/>
      <c r="C272" s="1"/>
      <c r="D272" s="1"/>
    </row>
    <row r="273" spans="1:4" ht="12.75" customHeight="1" x14ac:dyDescent="0.2">
      <c r="A273" s="1"/>
      <c r="C273" s="1"/>
      <c r="D273" s="1"/>
    </row>
    <row r="274" spans="1:4" ht="12.75" customHeight="1" x14ac:dyDescent="0.2">
      <c r="A274" s="1"/>
      <c r="C274" s="1"/>
      <c r="D274" s="1"/>
    </row>
    <row r="275" spans="1:4" ht="12.75" customHeight="1" x14ac:dyDescent="0.2">
      <c r="A275" s="1"/>
      <c r="C275" s="1"/>
      <c r="D275" s="1"/>
    </row>
    <row r="276" spans="1:4" ht="12.75" customHeight="1" x14ac:dyDescent="0.2">
      <c r="A276" s="1"/>
      <c r="C276" s="1"/>
      <c r="D276" s="1"/>
    </row>
    <row r="277" spans="1:4" ht="12.75" customHeight="1" x14ac:dyDescent="0.2">
      <c r="A277" s="1"/>
      <c r="C277" s="1"/>
      <c r="D277" s="1"/>
    </row>
    <row r="278" spans="1:4" ht="12.75" customHeight="1" x14ac:dyDescent="0.2">
      <c r="A278" s="1"/>
      <c r="C278" s="1"/>
      <c r="D278" s="1"/>
    </row>
    <row r="279" spans="1:4" ht="12.75" customHeight="1" x14ac:dyDescent="0.2">
      <c r="A279" s="1"/>
      <c r="C279" s="1"/>
      <c r="D279" s="1"/>
    </row>
    <row r="280" spans="1:4" ht="12.75" customHeight="1" x14ac:dyDescent="0.2">
      <c r="A280" s="1"/>
      <c r="C280" s="1"/>
      <c r="D280" s="1"/>
    </row>
    <row r="281" spans="1:4" ht="12.75" customHeight="1" x14ac:dyDescent="0.2">
      <c r="A281" s="1"/>
      <c r="C281" s="1"/>
      <c r="D281" s="1"/>
    </row>
    <row r="282" spans="1:4" ht="12.75" customHeight="1" x14ac:dyDescent="0.2">
      <c r="A282" s="1"/>
      <c r="C282" s="1"/>
      <c r="D282" s="1"/>
    </row>
    <row r="283" spans="1:4" ht="12.75" customHeight="1" x14ac:dyDescent="0.2">
      <c r="A283" s="1"/>
      <c r="C283" s="1"/>
      <c r="D283" s="1"/>
    </row>
    <row r="284" spans="1:4" ht="12.75" customHeight="1" x14ac:dyDescent="0.2">
      <c r="A284" s="1"/>
      <c r="C284" s="1"/>
      <c r="D284" s="1"/>
    </row>
    <row r="285" spans="1:4" ht="12.75" customHeight="1" x14ac:dyDescent="0.2">
      <c r="A285" s="1"/>
      <c r="C285" s="1"/>
      <c r="D285" s="1"/>
    </row>
    <row r="286" spans="1:4" ht="12.75" customHeight="1" x14ac:dyDescent="0.2">
      <c r="A286" s="1"/>
      <c r="C286" s="1"/>
      <c r="D286" s="1"/>
    </row>
    <row r="287" spans="1:4" ht="12.75" customHeight="1" x14ac:dyDescent="0.2">
      <c r="A287" s="1"/>
      <c r="C287" s="1"/>
      <c r="D287" s="1"/>
    </row>
    <row r="288" spans="1:4" ht="12.75" customHeight="1" x14ac:dyDescent="0.2">
      <c r="A288" s="1"/>
      <c r="C288" s="1"/>
      <c r="D288" s="1"/>
    </row>
    <row r="289" spans="1:4" ht="12.75" customHeight="1" x14ac:dyDescent="0.2">
      <c r="A289" s="1"/>
      <c r="C289" s="1"/>
      <c r="D289" s="1"/>
    </row>
    <row r="290" spans="1:4" ht="12.75" customHeight="1" x14ac:dyDescent="0.2">
      <c r="A290" s="1"/>
      <c r="C290" s="1"/>
      <c r="D290" s="1"/>
    </row>
    <row r="291" spans="1:4" ht="12.75" customHeight="1" x14ac:dyDescent="0.2">
      <c r="A291" s="1"/>
      <c r="C291" s="1"/>
      <c r="D291" s="1"/>
    </row>
    <row r="292" spans="1:4" ht="12.75" customHeight="1" x14ac:dyDescent="0.2">
      <c r="A292" s="1"/>
      <c r="C292" s="1"/>
      <c r="D292" s="1"/>
    </row>
    <row r="293" spans="1:4" ht="12.75" customHeight="1" x14ac:dyDescent="0.2">
      <c r="A293" s="1"/>
      <c r="C293" s="1"/>
      <c r="D293" s="1"/>
    </row>
    <row r="294" spans="1:4" ht="12.75" customHeight="1" x14ac:dyDescent="0.2">
      <c r="A294" s="1"/>
      <c r="C294" s="1"/>
      <c r="D294" s="1"/>
    </row>
    <row r="295" spans="1:4" ht="12.75" customHeight="1" x14ac:dyDescent="0.2">
      <c r="A295" s="1"/>
      <c r="C295" s="1"/>
      <c r="D295" s="1"/>
    </row>
    <row r="296" spans="1:4" ht="12.75" customHeight="1" x14ac:dyDescent="0.2">
      <c r="A296" s="1"/>
      <c r="C296" s="1"/>
      <c r="D296" s="1"/>
    </row>
    <row r="297" spans="1:4" ht="12.75" customHeight="1" x14ac:dyDescent="0.2">
      <c r="A297" s="1"/>
      <c r="C297" s="1"/>
      <c r="D297" s="1"/>
    </row>
    <row r="298" spans="1:4" ht="12.75" customHeight="1" x14ac:dyDescent="0.2">
      <c r="A298" s="1"/>
      <c r="C298" s="1"/>
      <c r="D298" s="1"/>
    </row>
    <row r="299" spans="1:4" ht="12.75" customHeight="1" x14ac:dyDescent="0.2">
      <c r="A299" s="1"/>
      <c r="C299" s="1"/>
      <c r="D299" s="1"/>
    </row>
    <row r="300" spans="1:4" ht="12.75" customHeight="1" x14ac:dyDescent="0.2">
      <c r="A300" s="1"/>
      <c r="C300" s="1"/>
      <c r="D300" s="1"/>
    </row>
    <row r="301" spans="1:4" ht="12.75" customHeight="1" x14ac:dyDescent="0.2">
      <c r="A301" s="1"/>
      <c r="C301" s="1"/>
      <c r="D301" s="1"/>
    </row>
    <row r="302" spans="1:4" ht="12.75" customHeight="1" x14ac:dyDescent="0.2">
      <c r="A302" s="1"/>
      <c r="C302" s="1"/>
      <c r="D302" s="1"/>
    </row>
    <row r="303" spans="1:4" ht="12.75" customHeight="1" x14ac:dyDescent="0.2">
      <c r="A303" s="1"/>
      <c r="C303" s="1"/>
      <c r="D303" s="1"/>
    </row>
    <row r="304" spans="1:4" ht="12.75" customHeight="1" x14ac:dyDescent="0.2">
      <c r="A304" s="1"/>
      <c r="C304" s="1"/>
      <c r="D304" s="1"/>
    </row>
    <row r="305" spans="1:4" ht="12.75" customHeight="1" x14ac:dyDescent="0.2">
      <c r="A305" s="1"/>
      <c r="C305" s="1"/>
      <c r="D305" s="1"/>
    </row>
    <row r="306" spans="1:4" ht="12.75" customHeight="1" x14ac:dyDescent="0.2">
      <c r="A306" s="1"/>
      <c r="C306" s="1"/>
      <c r="D306" s="1"/>
    </row>
    <row r="307" spans="1:4" ht="12.75" customHeight="1" x14ac:dyDescent="0.2">
      <c r="A307" s="1"/>
      <c r="C307" s="1"/>
      <c r="D307" s="1"/>
    </row>
    <row r="308" spans="1:4" ht="12.75" customHeight="1" x14ac:dyDescent="0.2">
      <c r="A308" s="1"/>
      <c r="C308" s="1"/>
      <c r="D308" s="1"/>
    </row>
    <row r="309" spans="1:4" ht="12.75" customHeight="1" x14ac:dyDescent="0.2">
      <c r="A309" s="1"/>
      <c r="C309" s="1"/>
      <c r="D309" s="1"/>
    </row>
    <row r="310" spans="1:4" ht="12.75" customHeight="1" x14ac:dyDescent="0.2">
      <c r="A310" s="1"/>
      <c r="C310" s="1"/>
      <c r="D310" s="1"/>
    </row>
    <row r="311" spans="1:4" ht="12.75" customHeight="1" x14ac:dyDescent="0.2">
      <c r="A311" s="1"/>
      <c r="C311" s="1"/>
      <c r="D311" s="1"/>
    </row>
    <row r="312" spans="1:4" ht="12.75" customHeight="1" x14ac:dyDescent="0.2">
      <c r="A312" s="1"/>
      <c r="C312" s="1"/>
      <c r="D312" s="1"/>
    </row>
    <row r="313" spans="1:4" ht="12.75" customHeight="1" x14ac:dyDescent="0.2">
      <c r="A313" s="1"/>
      <c r="C313" s="1"/>
      <c r="D313" s="1"/>
    </row>
    <row r="314" spans="1:4" ht="12.75" customHeight="1" x14ac:dyDescent="0.2">
      <c r="A314" s="1"/>
      <c r="C314" s="1"/>
      <c r="D314" s="1"/>
    </row>
    <row r="315" spans="1:4" ht="12.75" customHeight="1" x14ac:dyDescent="0.2">
      <c r="A315" s="1"/>
      <c r="C315" s="1"/>
      <c r="D315" s="1"/>
    </row>
    <row r="316" spans="1:4" ht="12.75" customHeight="1" x14ac:dyDescent="0.2">
      <c r="A316" s="1"/>
      <c r="C316" s="1"/>
      <c r="D316" s="1"/>
    </row>
    <row r="317" spans="1:4" ht="12.75" customHeight="1" x14ac:dyDescent="0.2">
      <c r="A317" s="1"/>
      <c r="C317" s="1"/>
      <c r="D317" s="1"/>
    </row>
    <row r="318" spans="1:4" ht="12.75" customHeight="1" x14ac:dyDescent="0.2">
      <c r="A318" s="1"/>
      <c r="C318" s="1"/>
      <c r="D318" s="1"/>
    </row>
    <row r="319" spans="1:4" ht="12.75" customHeight="1" x14ac:dyDescent="0.2">
      <c r="A319" s="1"/>
      <c r="C319" s="1"/>
      <c r="D319" s="1"/>
    </row>
    <row r="320" spans="1:4" ht="12.75" customHeight="1" x14ac:dyDescent="0.2">
      <c r="A320" s="1"/>
      <c r="C320" s="1"/>
      <c r="D320" s="1"/>
    </row>
    <row r="321" spans="1:4" ht="12.75" customHeight="1" x14ac:dyDescent="0.2">
      <c r="A321" s="1"/>
      <c r="C321" s="1"/>
      <c r="D321" s="1"/>
    </row>
    <row r="322" spans="1:4" ht="12.75" customHeight="1" x14ac:dyDescent="0.2">
      <c r="A322" s="1"/>
      <c r="C322" s="1"/>
      <c r="D322" s="1"/>
    </row>
    <row r="323" spans="1:4" ht="12.75" customHeight="1" x14ac:dyDescent="0.2">
      <c r="A323" s="1"/>
      <c r="C323" s="1"/>
      <c r="D323" s="1"/>
    </row>
    <row r="324" spans="1:4" ht="12.75" customHeight="1" x14ac:dyDescent="0.2">
      <c r="A324" s="1"/>
      <c r="C324" s="1"/>
      <c r="D324" s="1"/>
    </row>
    <row r="325" spans="1:4" ht="12.75" customHeight="1" x14ac:dyDescent="0.2">
      <c r="A325" s="1"/>
      <c r="C325" s="1"/>
      <c r="D325" s="1"/>
    </row>
    <row r="326" spans="1:4" ht="12.75" customHeight="1" x14ac:dyDescent="0.2">
      <c r="A326" s="1"/>
      <c r="C326" s="1"/>
      <c r="D326" s="1"/>
    </row>
    <row r="327" spans="1:4" ht="12.75" customHeight="1" x14ac:dyDescent="0.2">
      <c r="A327" s="1"/>
      <c r="C327" s="1"/>
      <c r="D327" s="1"/>
    </row>
    <row r="328" spans="1:4" ht="12.75" customHeight="1" x14ac:dyDescent="0.2">
      <c r="A328" s="1"/>
      <c r="C328" s="1"/>
      <c r="D328" s="1"/>
    </row>
    <row r="329" spans="1:4" ht="12.75" customHeight="1" x14ac:dyDescent="0.2">
      <c r="A329" s="1"/>
      <c r="C329" s="1"/>
      <c r="D329" s="1"/>
    </row>
    <row r="330" spans="1:4" ht="12.75" customHeight="1" x14ac:dyDescent="0.2">
      <c r="A330" s="1"/>
      <c r="C330" s="1"/>
      <c r="D330" s="1"/>
    </row>
    <row r="331" spans="1:4" ht="12.75" customHeight="1" x14ac:dyDescent="0.2">
      <c r="A331" s="1"/>
      <c r="C331" s="1"/>
      <c r="D331" s="1"/>
    </row>
    <row r="332" spans="1:4" ht="12.75" customHeight="1" x14ac:dyDescent="0.2">
      <c r="A332" s="1"/>
      <c r="C332" s="1"/>
      <c r="D332" s="1"/>
    </row>
    <row r="333" spans="1:4" ht="12.75" customHeight="1" x14ac:dyDescent="0.2">
      <c r="A333" s="1"/>
      <c r="C333" s="1"/>
      <c r="D333" s="1"/>
    </row>
    <row r="334" spans="1:4" ht="12.75" customHeight="1" x14ac:dyDescent="0.2">
      <c r="A334" s="1"/>
      <c r="C334" s="1"/>
      <c r="D334" s="1"/>
    </row>
    <row r="335" spans="1:4" ht="12.75" customHeight="1" x14ac:dyDescent="0.2">
      <c r="A335" s="1"/>
      <c r="C335" s="1"/>
      <c r="D335" s="1"/>
    </row>
    <row r="336" spans="1:4" ht="12.75" customHeight="1" x14ac:dyDescent="0.2">
      <c r="A336" s="1"/>
      <c r="C336" s="1"/>
      <c r="D336" s="1"/>
    </row>
    <row r="337" spans="1:4" ht="12.75" customHeight="1" x14ac:dyDescent="0.2">
      <c r="A337" s="1"/>
      <c r="C337" s="1"/>
      <c r="D337" s="1"/>
    </row>
    <row r="338" spans="1:4" ht="12.75" customHeight="1" x14ac:dyDescent="0.2">
      <c r="A338" s="1"/>
      <c r="C338" s="1"/>
      <c r="D338" s="1"/>
    </row>
    <row r="339" spans="1:4" ht="12.75" customHeight="1" x14ac:dyDescent="0.2">
      <c r="A339" s="1"/>
      <c r="C339" s="1"/>
      <c r="D339" s="1"/>
    </row>
    <row r="340" spans="1:4" ht="12.75" customHeight="1" x14ac:dyDescent="0.2">
      <c r="A340" s="1"/>
      <c r="C340" s="1"/>
      <c r="D340" s="1"/>
    </row>
    <row r="341" spans="1:4" ht="12.75" customHeight="1" x14ac:dyDescent="0.2">
      <c r="A341" s="1"/>
      <c r="C341" s="1"/>
      <c r="D341" s="1"/>
    </row>
    <row r="342" spans="1:4" ht="12.75" customHeight="1" x14ac:dyDescent="0.2">
      <c r="A342" s="1"/>
      <c r="C342" s="1"/>
      <c r="D342" s="1"/>
    </row>
    <row r="343" spans="1:4" ht="12.75" customHeight="1" x14ac:dyDescent="0.2">
      <c r="A343" s="1"/>
      <c r="C343" s="1"/>
      <c r="D343" s="1"/>
    </row>
    <row r="344" spans="1:4" ht="12.75" customHeight="1" x14ac:dyDescent="0.2">
      <c r="A344" s="1"/>
      <c r="C344" s="1"/>
      <c r="D344" s="1"/>
    </row>
    <row r="345" spans="1:4" ht="12.75" customHeight="1" x14ac:dyDescent="0.2">
      <c r="A345" s="1"/>
      <c r="C345" s="1"/>
      <c r="D345" s="1"/>
    </row>
    <row r="346" spans="1:4" ht="12.75" customHeight="1" x14ac:dyDescent="0.2">
      <c r="A346" s="1"/>
      <c r="C346" s="1"/>
      <c r="D346" s="1"/>
    </row>
    <row r="347" spans="1:4" ht="12.75" customHeight="1" x14ac:dyDescent="0.2">
      <c r="A347" s="1"/>
      <c r="C347" s="1"/>
      <c r="D347" s="1"/>
    </row>
    <row r="348" spans="1:4" ht="12.75" customHeight="1" x14ac:dyDescent="0.2">
      <c r="A348" s="1"/>
      <c r="C348" s="1"/>
      <c r="D348" s="1"/>
    </row>
    <row r="349" spans="1:4" ht="12.75" customHeight="1" x14ac:dyDescent="0.2">
      <c r="A349" s="1"/>
      <c r="C349" s="1"/>
      <c r="D349" s="1"/>
    </row>
    <row r="350" spans="1:4" ht="12.75" customHeight="1" x14ac:dyDescent="0.2">
      <c r="A350" s="1"/>
      <c r="C350" s="1"/>
      <c r="D350" s="1"/>
    </row>
    <row r="351" spans="1:4" ht="12.75" customHeight="1" x14ac:dyDescent="0.2">
      <c r="A351" s="1"/>
      <c r="C351" s="1"/>
      <c r="D351" s="1"/>
    </row>
    <row r="352" spans="1:4" ht="12.75" customHeight="1" x14ac:dyDescent="0.2">
      <c r="A352" s="1"/>
      <c r="C352" s="1"/>
      <c r="D352" s="1"/>
    </row>
    <row r="353" spans="1:4" ht="12.75" customHeight="1" x14ac:dyDescent="0.2">
      <c r="A353" s="1"/>
      <c r="C353" s="1"/>
      <c r="D353" s="1"/>
    </row>
    <row r="354" spans="1:4" ht="12.75" customHeight="1" x14ac:dyDescent="0.2">
      <c r="A354" s="1"/>
      <c r="C354" s="1"/>
      <c r="D354" s="1"/>
    </row>
    <row r="355" spans="1:4" ht="12.75" customHeight="1" x14ac:dyDescent="0.2">
      <c r="A355" s="1"/>
      <c r="C355" s="1"/>
      <c r="D355" s="1"/>
    </row>
    <row r="356" spans="1:4" ht="12.75" customHeight="1" x14ac:dyDescent="0.2">
      <c r="A356" s="1"/>
      <c r="C356" s="1"/>
      <c r="D356" s="1"/>
    </row>
    <row r="357" spans="1:4" ht="12.75" customHeight="1" x14ac:dyDescent="0.2">
      <c r="A357" s="1"/>
      <c r="C357" s="1"/>
      <c r="D357" s="1"/>
    </row>
    <row r="358" spans="1:4" ht="12.75" customHeight="1" x14ac:dyDescent="0.2">
      <c r="A358" s="1"/>
      <c r="C358" s="1"/>
      <c r="D358" s="1"/>
    </row>
    <row r="359" spans="1:4" ht="12.75" customHeight="1" x14ac:dyDescent="0.2">
      <c r="A359" s="1"/>
      <c r="C359" s="1"/>
      <c r="D359" s="1"/>
    </row>
    <row r="360" spans="1:4" ht="12.75" customHeight="1" x14ac:dyDescent="0.2">
      <c r="A360" s="1"/>
      <c r="C360" s="1"/>
      <c r="D360" s="1"/>
    </row>
    <row r="361" spans="1:4" ht="12.75" customHeight="1" x14ac:dyDescent="0.2">
      <c r="A361" s="1"/>
      <c r="C361" s="1"/>
      <c r="D361" s="1"/>
    </row>
    <row r="362" spans="1:4" ht="12.75" customHeight="1" x14ac:dyDescent="0.2">
      <c r="A362" s="1"/>
      <c r="C362" s="1"/>
      <c r="D362" s="1"/>
    </row>
    <row r="363" spans="1:4" ht="12.75" customHeight="1" x14ac:dyDescent="0.2">
      <c r="A363" s="1"/>
      <c r="C363" s="1"/>
      <c r="D363" s="1"/>
    </row>
    <row r="364" spans="1:4" ht="12.75" customHeight="1" x14ac:dyDescent="0.2">
      <c r="A364" s="1"/>
      <c r="C364" s="1"/>
      <c r="D364" s="1"/>
    </row>
    <row r="365" spans="1:4" ht="12.75" customHeight="1" x14ac:dyDescent="0.2">
      <c r="A365" s="1"/>
      <c r="C365" s="1"/>
      <c r="D365" s="1"/>
    </row>
    <row r="366" spans="1:4" ht="12.75" customHeight="1" x14ac:dyDescent="0.2">
      <c r="A366" s="1"/>
      <c r="C366" s="1"/>
      <c r="D366" s="1"/>
    </row>
    <row r="367" spans="1:4" ht="12.75" customHeight="1" x14ac:dyDescent="0.2">
      <c r="A367" s="1"/>
      <c r="C367" s="1"/>
      <c r="D367" s="1"/>
    </row>
    <row r="368" spans="1:4" ht="12.75" customHeight="1" x14ac:dyDescent="0.2">
      <c r="A368" s="1"/>
      <c r="C368" s="1"/>
      <c r="D368" s="1"/>
    </row>
    <row r="369" spans="1:4" ht="12.75" customHeight="1" x14ac:dyDescent="0.2">
      <c r="A369" s="1"/>
      <c r="C369" s="1"/>
      <c r="D369" s="1"/>
    </row>
    <row r="370" spans="1:4" ht="12.75" customHeight="1" x14ac:dyDescent="0.2">
      <c r="A370" s="1"/>
      <c r="C370" s="1"/>
      <c r="D370" s="1"/>
    </row>
    <row r="371" spans="1:4" ht="12.75" customHeight="1" x14ac:dyDescent="0.2">
      <c r="A371" s="1"/>
      <c r="C371" s="1"/>
      <c r="D371" s="1"/>
    </row>
    <row r="372" spans="1:4" ht="12.75" customHeight="1" x14ac:dyDescent="0.2">
      <c r="A372" s="1"/>
      <c r="C372" s="1"/>
      <c r="D372" s="1"/>
    </row>
    <row r="373" spans="1:4" ht="12.75" customHeight="1" x14ac:dyDescent="0.2">
      <c r="A373" s="1"/>
      <c r="C373" s="1"/>
      <c r="D373" s="1"/>
    </row>
    <row r="374" spans="1:4" ht="12.75" customHeight="1" x14ac:dyDescent="0.2">
      <c r="A374" s="1"/>
      <c r="C374" s="1"/>
      <c r="D374" s="1"/>
    </row>
    <row r="375" spans="1:4" ht="12.75" customHeight="1" x14ac:dyDescent="0.2">
      <c r="A375" s="1"/>
      <c r="C375" s="1"/>
      <c r="D375" s="1"/>
    </row>
    <row r="376" spans="1:4" ht="12.75" customHeight="1" x14ac:dyDescent="0.2">
      <c r="A376" s="1"/>
      <c r="C376" s="1"/>
      <c r="D376" s="1"/>
    </row>
    <row r="377" spans="1:4" ht="12.75" customHeight="1" x14ac:dyDescent="0.2">
      <c r="A377" s="1"/>
      <c r="C377" s="1"/>
      <c r="D377" s="1"/>
    </row>
    <row r="378" spans="1:4" ht="12.75" customHeight="1" x14ac:dyDescent="0.2">
      <c r="A378" s="1"/>
      <c r="C378" s="1"/>
      <c r="D378" s="1"/>
    </row>
    <row r="379" spans="1:4" ht="12.75" customHeight="1" x14ac:dyDescent="0.2">
      <c r="A379" s="1"/>
      <c r="C379" s="1"/>
      <c r="D379" s="1"/>
    </row>
    <row r="380" spans="1:4" ht="12.75" customHeight="1" x14ac:dyDescent="0.2">
      <c r="A380" s="1"/>
      <c r="C380" s="1"/>
      <c r="D380" s="1"/>
    </row>
    <row r="381" spans="1:4" ht="12.75" customHeight="1" x14ac:dyDescent="0.2">
      <c r="A381" s="1"/>
      <c r="C381" s="1"/>
      <c r="D381" s="1"/>
    </row>
    <row r="382" spans="1:4" ht="12.75" customHeight="1" x14ac:dyDescent="0.2">
      <c r="A382" s="1"/>
      <c r="C382" s="1"/>
      <c r="D382" s="1"/>
    </row>
    <row r="383" spans="1:4" ht="12.75" customHeight="1" x14ac:dyDescent="0.2">
      <c r="A383" s="1"/>
      <c r="C383" s="1"/>
      <c r="D383" s="1"/>
    </row>
    <row r="384" spans="1:4" ht="12.75" customHeight="1" x14ac:dyDescent="0.2">
      <c r="A384" s="1"/>
      <c r="C384" s="1"/>
      <c r="D384" s="1"/>
    </row>
    <row r="385" spans="1:4" ht="12.75" customHeight="1" x14ac:dyDescent="0.2">
      <c r="A385" s="1"/>
      <c r="C385" s="1"/>
      <c r="D385" s="1"/>
    </row>
    <row r="386" spans="1:4" ht="12.75" customHeight="1" x14ac:dyDescent="0.2">
      <c r="A386" s="1"/>
      <c r="C386" s="1"/>
      <c r="D386" s="1"/>
    </row>
    <row r="387" spans="1:4" ht="12.75" customHeight="1" x14ac:dyDescent="0.2">
      <c r="A387" s="1"/>
      <c r="C387" s="1"/>
      <c r="D387" s="1"/>
    </row>
    <row r="388" spans="1:4" ht="12.75" customHeight="1" x14ac:dyDescent="0.2">
      <c r="A388" s="1"/>
      <c r="C388" s="1"/>
      <c r="D388" s="1"/>
    </row>
    <row r="389" spans="1:4" ht="12.75" customHeight="1" x14ac:dyDescent="0.2">
      <c r="A389" s="1"/>
      <c r="C389" s="1"/>
      <c r="D389" s="1"/>
    </row>
    <row r="390" spans="1:4" ht="12.75" customHeight="1" x14ac:dyDescent="0.2">
      <c r="A390" s="1"/>
      <c r="C390" s="1"/>
      <c r="D390" s="1"/>
    </row>
    <row r="391" spans="1:4" ht="12.75" customHeight="1" x14ac:dyDescent="0.2">
      <c r="A391" s="1"/>
      <c r="C391" s="1"/>
      <c r="D391" s="1"/>
    </row>
    <row r="392" spans="1:4" ht="12.75" customHeight="1" x14ac:dyDescent="0.2">
      <c r="A392" s="1"/>
      <c r="C392" s="1"/>
      <c r="D392" s="1"/>
    </row>
    <row r="393" spans="1:4" ht="12.75" customHeight="1" x14ac:dyDescent="0.2">
      <c r="A393" s="1"/>
      <c r="C393" s="1"/>
      <c r="D393" s="1"/>
    </row>
    <row r="394" spans="1:4" ht="12.75" customHeight="1" x14ac:dyDescent="0.2">
      <c r="A394" s="1"/>
      <c r="C394" s="1"/>
      <c r="D394" s="1"/>
    </row>
    <row r="395" spans="1:4" ht="12.75" customHeight="1" x14ac:dyDescent="0.2">
      <c r="A395" s="1"/>
      <c r="C395" s="1"/>
      <c r="D395" s="1"/>
    </row>
    <row r="396" spans="1:4" ht="12.75" customHeight="1" x14ac:dyDescent="0.2">
      <c r="A396" s="1"/>
      <c r="C396" s="1"/>
      <c r="D396" s="1"/>
    </row>
    <row r="397" spans="1:4" ht="12.75" customHeight="1" x14ac:dyDescent="0.2">
      <c r="A397" s="1"/>
      <c r="C397" s="1"/>
      <c r="D397" s="1"/>
    </row>
    <row r="398" spans="1:4" ht="12.75" customHeight="1" x14ac:dyDescent="0.2">
      <c r="A398" s="1"/>
      <c r="C398" s="1"/>
      <c r="D398" s="1"/>
    </row>
    <row r="399" spans="1:4" ht="12.75" customHeight="1" x14ac:dyDescent="0.2">
      <c r="A399" s="1"/>
      <c r="C399" s="1"/>
      <c r="D399" s="1"/>
    </row>
    <row r="400" spans="1:4" ht="12.75" customHeight="1" x14ac:dyDescent="0.2">
      <c r="A400" s="1"/>
      <c r="C400" s="1"/>
      <c r="D400" s="1"/>
    </row>
    <row r="401" spans="1:4" ht="12.75" customHeight="1" x14ac:dyDescent="0.2">
      <c r="A401" s="1"/>
      <c r="C401" s="1"/>
      <c r="D401" s="1"/>
    </row>
    <row r="402" spans="1:4" ht="12.75" customHeight="1" x14ac:dyDescent="0.2">
      <c r="A402" s="1"/>
      <c r="C402" s="1"/>
      <c r="D402" s="1"/>
    </row>
    <row r="403" spans="1:4" ht="12.75" customHeight="1" x14ac:dyDescent="0.2">
      <c r="A403" s="1"/>
      <c r="C403" s="1"/>
      <c r="D403" s="1"/>
    </row>
    <row r="404" spans="1:4" ht="12.75" customHeight="1" x14ac:dyDescent="0.2">
      <c r="A404" s="1"/>
      <c r="C404" s="1"/>
      <c r="D404" s="1"/>
    </row>
    <row r="405" spans="1:4" ht="12.75" customHeight="1" x14ac:dyDescent="0.2">
      <c r="A405" s="1"/>
      <c r="C405" s="1"/>
      <c r="D405" s="1"/>
    </row>
    <row r="406" spans="1:4" ht="12.75" customHeight="1" x14ac:dyDescent="0.2">
      <c r="A406" s="1"/>
      <c r="C406" s="1"/>
      <c r="D406" s="1"/>
    </row>
    <row r="407" spans="1:4" ht="12.75" customHeight="1" x14ac:dyDescent="0.2">
      <c r="A407" s="1"/>
      <c r="C407" s="1"/>
      <c r="D407" s="1"/>
    </row>
    <row r="408" spans="1:4" ht="12.75" customHeight="1" x14ac:dyDescent="0.2">
      <c r="A408" s="1"/>
      <c r="C408" s="1"/>
      <c r="D408" s="1"/>
    </row>
    <row r="409" spans="1:4" ht="12.75" customHeight="1" x14ac:dyDescent="0.2">
      <c r="A409" s="1"/>
      <c r="C409" s="1"/>
      <c r="D409" s="1"/>
    </row>
    <row r="410" spans="1:4" ht="12.75" customHeight="1" x14ac:dyDescent="0.2">
      <c r="A410" s="1"/>
      <c r="C410" s="1"/>
      <c r="D410" s="1"/>
    </row>
    <row r="411" spans="1:4" ht="12.75" customHeight="1" x14ac:dyDescent="0.2">
      <c r="A411" s="1"/>
      <c r="C411" s="1"/>
      <c r="D411" s="1"/>
    </row>
    <row r="412" spans="1:4" ht="12.75" customHeight="1" x14ac:dyDescent="0.2">
      <c r="A412" s="1"/>
      <c r="C412" s="1"/>
      <c r="D412" s="1"/>
    </row>
    <row r="413" spans="1:4" ht="12.75" customHeight="1" x14ac:dyDescent="0.2">
      <c r="A413" s="1"/>
      <c r="C413" s="1"/>
      <c r="D413" s="1"/>
    </row>
    <row r="414" spans="1:4" ht="12.75" customHeight="1" x14ac:dyDescent="0.2">
      <c r="A414" s="1"/>
      <c r="C414" s="1"/>
      <c r="D414" s="1"/>
    </row>
    <row r="415" spans="1:4" ht="12.75" customHeight="1" x14ac:dyDescent="0.2">
      <c r="A415" s="1"/>
      <c r="C415" s="1"/>
      <c r="D415" s="1"/>
    </row>
    <row r="416" spans="1:4" ht="12.75" customHeight="1" x14ac:dyDescent="0.2">
      <c r="A416" s="1"/>
      <c r="C416" s="1"/>
      <c r="D416" s="1"/>
    </row>
    <row r="417" spans="1:4" ht="12.75" customHeight="1" x14ac:dyDescent="0.2">
      <c r="A417" s="1"/>
      <c r="C417" s="1"/>
      <c r="D417" s="1"/>
    </row>
    <row r="418" spans="1:4" ht="12.75" customHeight="1" x14ac:dyDescent="0.2">
      <c r="A418" s="1"/>
      <c r="C418" s="1"/>
      <c r="D418" s="1"/>
    </row>
    <row r="419" spans="1:4" ht="12.75" customHeight="1" x14ac:dyDescent="0.2">
      <c r="A419" s="1"/>
      <c r="C419" s="1"/>
      <c r="D419" s="1"/>
    </row>
    <row r="420" spans="1:4" ht="12.75" customHeight="1" x14ac:dyDescent="0.2">
      <c r="A420" s="1"/>
      <c r="C420" s="1"/>
      <c r="D420" s="1"/>
    </row>
    <row r="421" spans="1:4" ht="12.75" customHeight="1" x14ac:dyDescent="0.2">
      <c r="A421" s="1"/>
      <c r="C421" s="1"/>
      <c r="D421" s="1"/>
    </row>
    <row r="422" spans="1:4" ht="12.75" customHeight="1" x14ac:dyDescent="0.2">
      <c r="A422" s="1"/>
      <c r="C422" s="1"/>
      <c r="D422" s="1"/>
    </row>
    <row r="423" spans="1:4" ht="12.75" customHeight="1" x14ac:dyDescent="0.2">
      <c r="A423" s="1"/>
      <c r="C423" s="1"/>
      <c r="D423" s="1"/>
    </row>
    <row r="424" spans="1:4" ht="12.75" customHeight="1" x14ac:dyDescent="0.2">
      <c r="A424" s="1"/>
      <c r="C424" s="1"/>
      <c r="D424" s="1"/>
    </row>
    <row r="425" spans="1:4" ht="12.75" customHeight="1" x14ac:dyDescent="0.2">
      <c r="A425" s="1"/>
      <c r="C425" s="1"/>
      <c r="D425" s="1"/>
    </row>
    <row r="426" spans="1:4" ht="12.75" customHeight="1" x14ac:dyDescent="0.2">
      <c r="A426" s="1"/>
      <c r="C426" s="1"/>
      <c r="D426" s="1"/>
    </row>
    <row r="427" spans="1:4" ht="12.75" customHeight="1" x14ac:dyDescent="0.2">
      <c r="A427" s="1"/>
      <c r="C427" s="1"/>
      <c r="D427" s="1"/>
    </row>
    <row r="428" spans="1:4" ht="12.75" customHeight="1" x14ac:dyDescent="0.2">
      <c r="A428" s="1"/>
      <c r="C428" s="1"/>
      <c r="D428" s="1"/>
    </row>
    <row r="429" spans="1:4" ht="12.75" customHeight="1" x14ac:dyDescent="0.2">
      <c r="A429" s="1"/>
      <c r="C429" s="1"/>
      <c r="D429" s="1"/>
    </row>
    <row r="430" spans="1:4" ht="12.75" customHeight="1" x14ac:dyDescent="0.2">
      <c r="A430" s="1"/>
      <c r="C430" s="1"/>
      <c r="D430" s="1"/>
    </row>
    <row r="431" spans="1:4" ht="12.75" customHeight="1" x14ac:dyDescent="0.2">
      <c r="A431" s="1"/>
      <c r="C431" s="1"/>
      <c r="D431" s="1"/>
    </row>
    <row r="432" spans="1:4" ht="12.75" customHeight="1" x14ac:dyDescent="0.2">
      <c r="A432" s="1"/>
      <c r="C432" s="1"/>
      <c r="D432" s="1"/>
    </row>
    <row r="433" spans="1:4" ht="12.75" customHeight="1" x14ac:dyDescent="0.2">
      <c r="A433" s="1"/>
      <c r="C433" s="1"/>
      <c r="D433" s="1"/>
    </row>
    <row r="434" spans="1:4" ht="12.75" customHeight="1" x14ac:dyDescent="0.2">
      <c r="A434" s="1"/>
      <c r="C434" s="1"/>
      <c r="D434" s="1"/>
    </row>
    <row r="435" spans="1:4" ht="12.75" customHeight="1" x14ac:dyDescent="0.2">
      <c r="A435" s="1"/>
      <c r="C435" s="1"/>
      <c r="D435" s="1"/>
    </row>
    <row r="436" spans="1:4" ht="12.75" customHeight="1" x14ac:dyDescent="0.2">
      <c r="A436" s="1"/>
      <c r="C436" s="1"/>
      <c r="D436" s="1"/>
    </row>
    <row r="437" spans="1:4" ht="12.75" customHeight="1" x14ac:dyDescent="0.2">
      <c r="A437" s="1"/>
      <c r="C437" s="1"/>
      <c r="D437" s="1"/>
    </row>
    <row r="438" spans="1:4" ht="12.75" customHeight="1" x14ac:dyDescent="0.2">
      <c r="A438" s="1"/>
      <c r="C438" s="1"/>
      <c r="D438" s="1"/>
    </row>
    <row r="439" spans="1:4" ht="12.75" customHeight="1" x14ac:dyDescent="0.2">
      <c r="A439" s="1"/>
      <c r="C439" s="1"/>
      <c r="D439" s="1"/>
    </row>
    <row r="440" spans="1:4" ht="12.75" customHeight="1" x14ac:dyDescent="0.2">
      <c r="A440" s="1"/>
      <c r="C440" s="1"/>
      <c r="D440" s="1"/>
    </row>
    <row r="441" spans="1:4" ht="12.75" customHeight="1" x14ac:dyDescent="0.2">
      <c r="A441" s="1"/>
      <c r="C441" s="1"/>
      <c r="D441" s="1"/>
    </row>
    <row r="442" spans="1:4" ht="12.75" customHeight="1" x14ac:dyDescent="0.2">
      <c r="A442" s="1"/>
      <c r="C442" s="1"/>
      <c r="D442" s="1"/>
    </row>
    <row r="443" spans="1:4" ht="12.75" customHeight="1" x14ac:dyDescent="0.2">
      <c r="A443" s="1"/>
      <c r="C443" s="1"/>
      <c r="D443" s="1"/>
    </row>
    <row r="444" spans="1:4" ht="12.75" customHeight="1" x14ac:dyDescent="0.2">
      <c r="A444" s="1"/>
      <c r="C444" s="1"/>
      <c r="D444" s="1"/>
    </row>
    <row r="445" spans="1:4" ht="12.75" customHeight="1" x14ac:dyDescent="0.2">
      <c r="A445" s="1"/>
      <c r="C445" s="1"/>
      <c r="D445" s="1"/>
    </row>
    <row r="446" spans="1:4" ht="12.75" customHeight="1" x14ac:dyDescent="0.2">
      <c r="A446" s="1"/>
      <c r="C446" s="1"/>
      <c r="D446" s="1"/>
    </row>
    <row r="447" spans="1:4" ht="12.75" customHeight="1" x14ac:dyDescent="0.2">
      <c r="A447" s="1"/>
      <c r="C447" s="1"/>
      <c r="D447" s="1"/>
    </row>
    <row r="448" spans="1:4" ht="12.75" customHeight="1" x14ac:dyDescent="0.2">
      <c r="A448" s="1"/>
      <c r="C448" s="1"/>
      <c r="D448" s="1"/>
    </row>
    <row r="449" spans="1:4" ht="12.75" customHeight="1" x14ac:dyDescent="0.2">
      <c r="A449" s="1"/>
      <c r="C449" s="1"/>
      <c r="D449" s="1"/>
    </row>
    <row r="450" spans="1:4" ht="12.75" customHeight="1" x14ac:dyDescent="0.2">
      <c r="A450" s="1"/>
      <c r="C450" s="1"/>
      <c r="D450" s="1"/>
    </row>
    <row r="451" spans="1:4" ht="12.75" customHeight="1" x14ac:dyDescent="0.2">
      <c r="A451" s="1"/>
      <c r="C451" s="1"/>
      <c r="D451" s="1"/>
    </row>
    <row r="452" spans="1:4" ht="12.75" customHeight="1" x14ac:dyDescent="0.2">
      <c r="A452" s="1"/>
      <c r="C452" s="1"/>
      <c r="D452" s="1"/>
    </row>
    <row r="453" spans="1:4" ht="12.75" customHeight="1" x14ac:dyDescent="0.2">
      <c r="A453" s="1"/>
      <c r="C453" s="1"/>
      <c r="D453" s="1"/>
    </row>
    <row r="454" spans="1:4" ht="12.75" customHeight="1" x14ac:dyDescent="0.2">
      <c r="A454" s="1"/>
      <c r="C454" s="1"/>
      <c r="D454" s="1"/>
    </row>
    <row r="455" spans="1:4" ht="12.75" customHeight="1" x14ac:dyDescent="0.2">
      <c r="A455" s="1"/>
      <c r="C455" s="1"/>
      <c r="D455" s="1"/>
    </row>
    <row r="456" spans="1:4" ht="12.75" customHeight="1" x14ac:dyDescent="0.2">
      <c r="A456" s="1"/>
      <c r="C456" s="1"/>
      <c r="D456" s="1"/>
    </row>
    <row r="457" spans="1:4" ht="12.75" customHeight="1" x14ac:dyDescent="0.2">
      <c r="A457" s="1"/>
      <c r="C457" s="1"/>
      <c r="D457" s="1"/>
    </row>
    <row r="458" spans="1:4" ht="12.75" customHeight="1" x14ac:dyDescent="0.2">
      <c r="A458" s="1"/>
      <c r="C458" s="1"/>
      <c r="D458" s="1"/>
    </row>
    <row r="459" spans="1:4" ht="12.75" customHeight="1" x14ac:dyDescent="0.2">
      <c r="A459" s="1"/>
      <c r="C459" s="1"/>
      <c r="D459" s="1"/>
    </row>
    <row r="460" spans="1:4" ht="12.75" customHeight="1" x14ac:dyDescent="0.2">
      <c r="A460" s="1"/>
      <c r="C460" s="1"/>
      <c r="D460" s="1"/>
    </row>
    <row r="461" spans="1:4" ht="12.75" customHeight="1" x14ac:dyDescent="0.2">
      <c r="A461" s="1"/>
      <c r="C461" s="1"/>
      <c r="D461" s="1"/>
    </row>
    <row r="462" spans="1:4" ht="12.75" customHeight="1" x14ac:dyDescent="0.2">
      <c r="A462" s="1"/>
      <c r="C462" s="1"/>
      <c r="D462" s="1"/>
    </row>
    <row r="463" spans="1:4" ht="12.75" customHeight="1" x14ac:dyDescent="0.2">
      <c r="A463" s="1"/>
      <c r="C463" s="1"/>
      <c r="D463" s="1"/>
    </row>
    <row r="464" spans="1:4" ht="12.75" customHeight="1" x14ac:dyDescent="0.2">
      <c r="A464" s="1"/>
      <c r="C464" s="1"/>
      <c r="D464" s="1"/>
    </row>
    <row r="465" spans="1:4" ht="12.75" customHeight="1" x14ac:dyDescent="0.2">
      <c r="A465" s="1"/>
      <c r="C465" s="1"/>
      <c r="D465" s="1"/>
    </row>
    <row r="466" spans="1:4" ht="12.75" customHeight="1" x14ac:dyDescent="0.2">
      <c r="A466" s="1"/>
      <c r="C466" s="1"/>
      <c r="D466" s="1"/>
    </row>
    <row r="467" spans="1:4" ht="12.75" customHeight="1" x14ac:dyDescent="0.2">
      <c r="A467" s="1"/>
      <c r="C467" s="1"/>
      <c r="D467" s="1"/>
    </row>
    <row r="468" spans="1:4" ht="12.75" customHeight="1" x14ac:dyDescent="0.2">
      <c r="A468" s="1"/>
      <c r="C468" s="1"/>
      <c r="D468" s="1"/>
    </row>
    <row r="469" spans="1:4" ht="12.75" customHeight="1" x14ac:dyDescent="0.2">
      <c r="A469" s="1"/>
      <c r="C469" s="1"/>
      <c r="D469" s="1"/>
    </row>
    <row r="470" spans="1:4" ht="12.75" customHeight="1" x14ac:dyDescent="0.2">
      <c r="A470" s="1"/>
      <c r="C470" s="1"/>
      <c r="D470" s="1"/>
    </row>
    <row r="471" spans="1:4" ht="12.75" customHeight="1" x14ac:dyDescent="0.2">
      <c r="A471" s="1"/>
      <c r="C471" s="1"/>
      <c r="D471" s="1"/>
    </row>
    <row r="472" spans="1:4" ht="12.75" customHeight="1" x14ac:dyDescent="0.2">
      <c r="A472" s="1"/>
      <c r="C472" s="1"/>
      <c r="D472" s="1"/>
    </row>
    <row r="473" spans="1:4" ht="12.75" customHeight="1" x14ac:dyDescent="0.2">
      <c r="A473" s="1"/>
      <c r="C473" s="1"/>
      <c r="D473" s="1"/>
    </row>
    <row r="474" spans="1:4" ht="12.75" customHeight="1" x14ac:dyDescent="0.2">
      <c r="A474" s="1"/>
      <c r="C474" s="1"/>
      <c r="D474" s="1"/>
    </row>
    <row r="475" spans="1:4" ht="12.75" customHeight="1" x14ac:dyDescent="0.2">
      <c r="A475" s="1"/>
      <c r="C475" s="1"/>
      <c r="D475" s="1"/>
    </row>
    <row r="476" spans="1:4" ht="12.75" customHeight="1" x14ac:dyDescent="0.2">
      <c r="A476" s="1"/>
      <c r="C476" s="1"/>
      <c r="D476" s="1"/>
    </row>
    <row r="477" spans="1:4" ht="12.75" customHeight="1" x14ac:dyDescent="0.2">
      <c r="A477" s="1"/>
      <c r="C477" s="1"/>
      <c r="D477" s="1"/>
    </row>
    <row r="478" spans="1:4" ht="12.75" customHeight="1" x14ac:dyDescent="0.2">
      <c r="A478" s="1"/>
      <c r="C478" s="1"/>
      <c r="D478" s="1"/>
    </row>
    <row r="479" spans="1:4" ht="12.75" customHeight="1" x14ac:dyDescent="0.2">
      <c r="A479" s="1"/>
      <c r="C479" s="1"/>
      <c r="D479" s="1"/>
    </row>
    <row r="480" spans="1:4" ht="12.75" customHeight="1" x14ac:dyDescent="0.2">
      <c r="A480" s="1"/>
      <c r="C480" s="1"/>
      <c r="D480" s="1"/>
    </row>
    <row r="481" spans="1:4" ht="12.75" customHeight="1" x14ac:dyDescent="0.2">
      <c r="A481" s="1"/>
      <c r="C481" s="1"/>
      <c r="D481" s="1"/>
    </row>
    <row r="482" spans="1:4" ht="12.75" customHeight="1" x14ac:dyDescent="0.2">
      <c r="A482" s="1"/>
      <c r="C482" s="1"/>
      <c r="D482" s="1"/>
    </row>
    <row r="483" spans="1:4" ht="12.75" customHeight="1" x14ac:dyDescent="0.2">
      <c r="A483" s="1"/>
      <c r="C483" s="1"/>
      <c r="D483" s="1"/>
    </row>
    <row r="484" spans="1:4" ht="12.75" customHeight="1" x14ac:dyDescent="0.2">
      <c r="A484" s="1"/>
      <c r="C484" s="1"/>
      <c r="D484" s="1"/>
    </row>
    <row r="485" spans="1:4" ht="12.75" customHeight="1" x14ac:dyDescent="0.2">
      <c r="A485" s="1"/>
      <c r="C485" s="1"/>
      <c r="D485" s="1"/>
    </row>
    <row r="486" spans="1:4" ht="12.75" customHeight="1" x14ac:dyDescent="0.2">
      <c r="A486" s="1"/>
      <c r="C486" s="1"/>
      <c r="D486" s="1"/>
    </row>
    <row r="487" spans="1:4" ht="12.75" customHeight="1" x14ac:dyDescent="0.2">
      <c r="A487" s="1"/>
      <c r="C487" s="1"/>
      <c r="D487" s="1"/>
    </row>
    <row r="488" spans="1:4" ht="12.75" customHeight="1" x14ac:dyDescent="0.2">
      <c r="A488" s="1"/>
      <c r="C488" s="1"/>
      <c r="D488" s="1"/>
    </row>
    <row r="489" spans="1:4" ht="12.75" customHeight="1" x14ac:dyDescent="0.2">
      <c r="A489" s="1"/>
      <c r="C489" s="1"/>
      <c r="D489" s="1"/>
    </row>
    <row r="490" spans="1:4" ht="12.75" customHeight="1" x14ac:dyDescent="0.2">
      <c r="A490" s="1"/>
      <c r="C490" s="1"/>
      <c r="D490" s="1"/>
    </row>
    <row r="491" spans="1:4" ht="12.75" customHeight="1" x14ac:dyDescent="0.2">
      <c r="A491" s="1"/>
      <c r="C491" s="1"/>
      <c r="D491" s="1"/>
    </row>
    <row r="492" spans="1:4" ht="12.75" customHeight="1" x14ac:dyDescent="0.2">
      <c r="A492" s="1"/>
      <c r="C492" s="1"/>
      <c r="D492" s="1"/>
    </row>
    <row r="493" spans="1:4" ht="12.75" customHeight="1" x14ac:dyDescent="0.2">
      <c r="A493" s="1"/>
      <c r="C493" s="1"/>
      <c r="D493" s="1"/>
    </row>
    <row r="494" spans="1:4" ht="12.75" customHeight="1" x14ac:dyDescent="0.2">
      <c r="A494" s="1"/>
      <c r="C494" s="1"/>
      <c r="D494" s="1"/>
    </row>
    <row r="495" spans="1:4" ht="12.75" customHeight="1" x14ac:dyDescent="0.2">
      <c r="A495" s="1"/>
      <c r="C495" s="1"/>
      <c r="D495" s="1"/>
    </row>
    <row r="496" spans="1:4" ht="12.75" customHeight="1" x14ac:dyDescent="0.2">
      <c r="A496" s="1"/>
      <c r="C496" s="1"/>
      <c r="D496" s="1"/>
    </row>
    <row r="497" spans="1:4" ht="12.75" customHeight="1" x14ac:dyDescent="0.2">
      <c r="A497" s="1"/>
      <c r="C497" s="1"/>
      <c r="D497" s="1"/>
    </row>
    <row r="498" spans="1:4" ht="12.75" customHeight="1" x14ac:dyDescent="0.2">
      <c r="A498" s="1"/>
      <c r="C498" s="1"/>
      <c r="D498" s="1"/>
    </row>
    <row r="499" spans="1:4" ht="12.75" customHeight="1" x14ac:dyDescent="0.2">
      <c r="A499" s="1"/>
      <c r="C499" s="1"/>
      <c r="D499" s="1"/>
    </row>
    <row r="500" spans="1:4" ht="12.75" customHeight="1" x14ac:dyDescent="0.2">
      <c r="A500" s="1"/>
      <c r="C500" s="1"/>
      <c r="D500" s="1"/>
    </row>
    <row r="501" spans="1:4" ht="12.75" customHeight="1" x14ac:dyDescent="0.2">
      <c r="A501" s="1"/>
      <c r="C501" s="1"/>
      <c r="D501" s="1"/>
    </row>
    <row r="502" spans="1:4" ht="12.75" customHeight="1" x14ac:dyDescent="0.2">
      <c r="A502" s="1"/>
      <c r="C502" s="1"/>
      <c r="D502" s="1"/>
    </row>
    <row r="503" spans="1:4" ht="12.75" customHeight="1" x14ac:dyDescent="0.2">
      <c r="A503" s="1"/>
      <c r="C503" s="1"/>
      <c r="D503" s="1"/>
    </row>
    <row r="504" spans="1:4" ht="12.75" customHeight="1" x14ac:dyDescent="0.2">
      <c r="A504" s="1"/>
      <c r="C504" s="1"/>
      <c r="D504" s="1"/>
    </row>
    <row r="505" spans="1:4" ht="12.75" customHeight="1" x14ac:dyDescent="0.2">
      <c r="A505" s="1"/>
      <c r="C505" s="1"/>
      <c r="D505" s="1"/>
    </row>
    <row r="506" spans="1:4" ht="12.75" customHeight="1" x14ac:dyDescent="0.2">
      <c r="A506" s="1"/>
      <c r="C506" s="1"/>
      <c r="D506" s="1"/>
    </row>
    <row r="507" spans="1:4" ht="12.75" customHeight="1" x14ac:dyDescent="0.2">
      <c r="A507" s="1"/>
      <c r="C507" s="1"/>
      <c r="D507" s="1"/>
    </row>
    <row r="508" spans="1:4" ht="12.75" customHeight="1" x14ac:dyDescent="0.2">
      <c r="A508" s="1"/>
      <c r="C508" s="1"/>
      <c r="D508" s="1"/>
    </row>
    <row r="509" spans="1:4" ht="12.75" customHeight="1" x14ac:dyDescent="0.2">
      <c r="A509" s="1"/>
      <c r="C509" s="1"/>
      <c r="D509" s="1"/>
    </row>
    <row r="510" spans="1:4" ht="12.75" customHeight="1" x14ac:dyDescent="0.2">
      <c r="A510" s="1"/>
      <c r="C510" s="1"/>
      <c r="D510" s="1"/>
    </row>
    <row r="511" spans="1:4" ht="12.75" customHeight="1" x14ac:dyDescent="0.2">
      <c r="A511" s="1"/>
      <c r="C511" s="1"/>
      <c r="D511" s="1"/>
    </row>
    <row r="512" spans="1:4" ht="12.75" customHeight="1" x14ac:dyDescent="0.2">
      <c r="A512" s="1"/>
      <c r="C512" s="1"/>
      <c r="D512" s="1"/>
    </row>
    <row r="513" spans="1:4" ht="12.75" customHeight="1" x14ac:dyDescent="0.2">
      <c r="A513" s="1"/>
      <c r="C513" s="1"/>
      <c r="D513" s="1"/>
    </row>
    <row r="514" spans="1:4" ht="12.75" customHeight="1" x14ac:dyDescent="0.2">
      <c r="A514" s="1"/>
      <c r="C514" s="1"/>
      <c r="D514" s="1"/>
    </row>
    <row r="515" spans="1:4" ht="12.75" customHeight="1" x14ac:dyDescent="0.2">
      <c r="A515" s="1"/>
      <c r="C515" s="1"/>
      <c r="D515" s="1"/>
    </row>
    <row r="516" spans="1:4" ht="12.75" customHeight="1" x14ac:dyDescent="0.2">
      <c r="A516" s="1"/>
      <c r="C516" s="1"/>
      <c r="D516" s="1"/>
    </row>
    <row r="517" spans="1:4" ht="12.75" customHeight="1" x14ac:dyDescent="0.2">
      <c r="A517" s="1"/>
      <c r="C517" s="1"/>
      <c r="D517" s="1"/>
    </row>
    <row r="518" spans="1:4" ht="12.75" customHeight="1" x14ac:dyDescent="0.2">
      <c r="A518" s="1"/>
      <c r="C518" s="1"/>
      <c r="D518" s="1"/>
    </row>
    <row r="519" spans="1:4" ht="12.75" customHeight="1" x14ac:dyDescent="0.2">
      <c r="A519" s="1"/>
      <c r="C519" s="1"/>
      <c r="D519" s="1"/>
    </row>
    <row r="520" spans="1:4" ht="12.75" customHeight="1" x14ac:dyDescent="0.2">
      <c r="A520" s="1"/>
      <c r="C520" s="1"/>
      <c r="D520" s="1"/>
    </row>
    <row r="521" spans="1:4" ht="12.75" customHeight="1" x14ac:dyDescent="0.2">
      <c r="A521" s="1"/>
      <c r="C521" s="1"/>
      <c r="D521" s="1"/>
    </row>
    <row r="522" spans="1:4" ht="12.75" customHeight="1" x14ac:dyDescent="0.2">
      <c r="A522" s="1"/>
      <c r="C522" s="1"/>
      <c r="D522" s="1"/>
    </row>
    <row r="523" spans="1:4" ht="12.75" customHeight="1" x14ac:dyDescent="0.2">
      <c r="A523" s="1"/>
      <c r="C523" s="1"/>
      <c r="D523" s="1"/>
    </row>
    <row r="524" spans="1:4" ht="12.75" customHeight="1" x14ac:dyDescent="0.2">
      <c r="A524" s="1"/>
      <c r="C524" s="1"/>
      <c r="D524" s="1"/>
    </row>
    <row r="525" spans="1:4" ht="12.75" customHeight="1" x14ac:dyDescent="0.2">
      <c r="A525" s="1"/>
      <c r="C525" s="1"/>
      <c r="D525" s="1"/>
    </row>
    <row r="526" spans="1:4" ht="12.75" customHeight="1" x14ac:dyDescent="0.2">
      <c r="A526" s="1"/>
      <c r="C526" s="1"/>
      <c r="D526" s="1"/>
    </row>
    <row r="527" spans="1:4" ht="12.75" customHeight="1" x14ac:dyDescent="0.2">
      <c r="A527" s="1"/>
      <c r="C527" s="1"/>
      <c r="D527" s="1"/>
    </row>
    <row r="528" spans="1:4" ht="12.75" customHeight="1" x14ac:dyDescent="0.2">
      <c r="A528" s="1"/>
      <c r="C528" s="1"/>
      <c r="D528" s="1"/>
    </row>
    <row r="529" spans="1:4" ht="12.75" customHeight="1" x14ac:dyDescent="0.2">
      <c r="A529" s="1"/>
      <c r="C529" s="1"/>
      <c r="D529" s="1"/>
    </row>
    <row r="530" spans="1:4" ht="12.75" customHeight="1" x14ac:dyDescent="0.2">
      <c r="A530" s="1"/>
      <c r="C530" s="1"/>
      <c r="D530" s="1"/>
    </row>
    <row r="531" spans="1:4" ht="12.75" customHeight="1" x14ac:dyDescent="0.2">
      <c r="A531" s="1"/>
      <c r="C531" s="1"/>
      <c r="D531" s="1"/>
    </row>
    <row r="532" spans="1:4" ht="12.75" customHeight="1" x14ac:dyDescent="0.2">
      <c r="A532" s="1"/>
      <c r="C532" s="1"/>
      <c r="D532" s="1"/>
    </row>
    <row r="533" spans="1:4" ht="12.75" customHeight="1" x14ac:dyDescent="0.2">
      <c r="A533" s="1"/>
      <c r="C533" s="1"/>
      <c r="D533" s="1"/>
    </row>
    <row r="534" spans="1:4" ht="12.75" customHeight="1" x14ac:dyDescent="0.2">
      <c r="A534" s="1"/>
      <c r="C534" s="1"/>
      <c r="D534" s="1"/>
    </row>
    <row r="535" spans="1:4" ht="12.75" customHeight="1" x14ac:dyDescent="0.2">
      <c r="A535" s="1"/>
      <c r="C535" s="1"/>
      <c r="D535" s="1"/>
    </row>
    <row r="536" spans="1:4" ht="12.75" customHeight="1" x14ac:dyDescent="0.2">
      <c r="A536" s="1"/>
      <c r="C536" s="1"/>
      <c r="D536" s="1"/>
    </row>
    <row r="537" spans="1:4" ht="12.75" customHeight="1" x14ac:dyDescent="0.2">
      <c r="A537" s="1"/>
      <c r="C537" s="1"/>
      <c r="D537" s="1"/>
    </row>
    <row r="538" spans="1:4" ht="12.75" customHeight="1" x14ac:dyDescent="0.2">
      <c r="A538" s="1"/>
      <c r="C538" s="1"/>
      <c r="D538" s="1"/>
    </row>
    <row r="539" spans="1:4" ht="12.75" customHeight="1" x14ac:dyDescent="0.2">
      <c r="A539" s="1"/>
      <c r="C539" s="1"/>
      <c r="D539" s="1"/>
    </row>
    <row r="540" spans="1:4" ht="12.75" customHeight="1" x14ac:dyDescent="0.2">
      <c r="A540" s="1"/>
      <c r="C540" s="1"/>
      <c r="D540" s="1"/>
    </row>
    <row r="541" spans="1:4" ht="12.75" customHeight="1" x14ac:dyDescent="0.2">
      <c r="A541" s="1"/>
      <c r="C541" s="1"/>
      <c r="D541" s="1"/>
    </row>
    <row r="542" spans="1:4" ht="12.75" customHeight="1" x14ac:dyDescent="0.2">
      <c r="A542" s="1"/>
      <c r="C542" s="1"/>
      <c r="D542" s="1"/>
    </row>
    <row r="543" spans="1:4" ht="12.75" customHeight="1" x14ac:dyDescent="0.2">
      <c r="A543" s="1"/>
      <c r="C543" s="1"/>
      <c r="D543" s="1"/>
    </row>
    <row r="544" spans="1:4" ht="12.75" customHeight="1" x14ac:dyDescent="0.2">
      <c r="A544" s="1"/>
      <c r="C544" s="1"/>
      <c r="D544" s="1"/>
    </row>
    <row r="545" spans="1:4" ht="12.75" customHeight="1" x14ac:dyDescent="0.2">
      <c r="A545" s="1"/>
      <c r="C545" s="1"/>
      <c r="D545" s="1"/>
    </row>
    <row r="546" spans="1:4" ht="12.75" customHeight="1" x14ac:dyDescent="0.2">
      <c r="A546" s="1"/>
      <c r="C546" s="1"/>
      <c r="D546" s="1"/>
    </row>
    <row r="547" spans="1:4" ht="12.75" customHeight="1" x14ac:dyDescent="0.2">
      <c r="A547" s="1"/>
      <c r="C547" s="1"/>
      <c r="D547" s="1"/>
    </row>
    <row r="548" spans="1:4" ht="12.75" customHeight="1" x14ac:dyDescent="0.2">
      <c r="A548" s="1"/>
      <c r="C548" s="1"/>
      <c r="D548" s="1"/>
    </row>
    <row r="549" spans="1:4" ht="12.75" customHeight="1" x14ac:dyDescent="0.2">
      <c r="A549" s="1"/>
      <c r="C549" s="1"/>
      <c r="D549" s="1"/>
    </row>
    <row r="550" spans="1:4" ht="12.75" customHeight="1" x14ac:dyDescent="0.2">
      <c r="A550" s="1"/>
      <c r="C550" s="1"/>
      <c r="D550" s="1"/>
    </row>
    <row r="551" spans="1:4" ht="12.75" customHeight="1" x14ac:dyDescent="0.2">
      <c r="A551" s="1"/>
      <c r="C551" s="1"/>
      <c r="D551" s="1"/>
    </row>
    <row r="552" spans="1:4" ht="12.75" customHeight="1" x14ac:dyDescent="0.2">
      <c r="A552" s="1"/>
      <c r="C552" s="1"/>
      <c r="D552" s="1"/>
    </row>
    <row r="553" spans="1:4" ht="12.75" customHeight="1" x14ac:dyDescent="0.2">
      <c r="A553" s="1"/>
      <c r="C553" s="1"/>
      <c r="D553" s="1"/>
    </row>
    <row r="554" spans="1:4" ht="12.75" customHeight="1" x14ac:dyDescent="0.2">
      <c r="A554" s="1"/>
      <c r="C554" s="1"/>
      <c r="D554" s="1"/>
    </row>
    <row r="555" spans="1:4" ht="12.75" customHeight="1" x14ac:dyDescent="0.2">
      <c r="A555" s="1"/>
      <c r="C555" s="1"/>
      <c r="D555" s="1"/>
    </row>
    <row r="556" spans="1:4" ht="12.75" customHeight="1" x14ac:dyDescent="0.2">
      <c r="A556" s="1"/>
      <c r="C556" s="1"/>
      <c r="D556" s="1"/>
    </row>
    <row r="557" spans="1:4" ht="12.75" customHeight="1" x14ac:dyDescent="0.2">
      <c r="A557" s="1"/>
      <c r="C557" s="1"/>
      <c r="D557" s="1"/>
    </row>
    <row r="558" spans="1:4" ht="12.75" customHeight="1" x14ac:dyDescent="0.2">
      <c r="A558" s="1"/>
      <c r="C558" s="1"/>
      <c r="D558" s="1"/>
    </row>
    <row r="559" spans="1:4" ht="12.75" customHeight="1" x14ac:dyDescent="0.2">
      <c r="A559" s="1"/>
      <c r="C559" s="1"/>
      <c r="D559" s="1"/>
    </row>
    <row r="560" spans="1:4" ht="12.75" customHeight="1" x14ac:dyDescent="0.2">
      <c r="A560" s="1"/>
      <c r="C560" s="1"/>
      <c r="D560" s="1"/>
    </row>
    <row r="561" spans="1:4" ht="12.75" customHeight="1" x14ac:dyDescent="0.2">
      <c r="A561" s="1"/>
      <c r="C561" s="1"/>
      <c r="D561" s="1"/>
    </row>
    <row r="562" spans="1:4" ht="12.75" customHeight="1" x14ac:dyDescent="0.2">
      <c r="A562" s="1"/>
      <c r="C562" s="1"/>
      <c r="D562" s="1"/>
    </row>
    <row r="563" spans="1:4" ht="12.75" customHeight="1" x14ac:dyDescent="0.2">
      <c r="A563" s="1"/>
      <c r="C563" s="1"/>
      <c r="D563" s="1"/>
    </row>
    <row r="564" spans="1:4" ht="12.75" customHeight="1" x14ac:dyDescent="0.2">
      <c r="A564" s="1"/>
      <c r="C564" s="1"/>
      <c r="D564" s="1"/>
    </row>
    <row r="565" spans="1:4" ht="12.75" customHeight="1" x14ac:dyDescent="0.2">
      <c r="A565" s="1"/>
      <c r="C565" s="1"/>
      <c r="D565" s="1"/>
    </row>
    <row r="566" spans="1:4" ht="12.75" customHeight="1" x14ac:dyDescent="0.2">
      <c r="A566" s="1"/>
      <c r="C566" s="1"/>
      <c r="D566" s="1"/>
    </row>
    <row r="567" spans="1:4" ht="12.75" customHeight="1" x14ac:dyDescent="0.2">
      <c r="A567" s="1"/>
      <c r="C567" s="1"/>
      <c r="D567" s="1"/>
    </row>
    <row r="568" spans="1:4" ht="12.75" customHeight="1" x14ac:dyDescent="0.2">
      <c r="A568" s="1"/>
      <c r="C568" s="1"/>
      <c r="D568" s="1"/>
    </row>
    <row r="569" spans="1:4" ht="12.75" customHeight="1" x14ac:dyDescent="0.2">
      <c r="A569" s="1"/>
      <c r="C569" s="1"/>
      <c r="D569" s="1"/>
    </row>
    <row r="570" spans="1:4" ht="12.75" customHeight="1" x14ac:dyDescent="0.2">
      <c r="A570" s="1"/>
      <c r="C570" s="1"/>
      <c r="D570" s="1"/>
    </row>
    <row r="571" spans="1:4" ht="12.75" customHeight="1" x14ac:dyDescent="0.2">
      <c r="A571" s="1"/>
      <c r="C571" s="1"/>
      <c r="D571" s="1"/>
    </row>
    <row r="572" spans="1:4" ht="12.75" customHeight="1" x14ac:dyDescent="0.2">
      <c r="A572" s="1"/>
      <c r="C572" s="1"/>
      <c r="D572" s="1"/>
    </row>
    <row r="573" spans="1:4" ht="12.75" customHeight="1" x14ac:dyDescent="0.2">
      <c r="A573" s="1"/>
      <c r="C573" s="1"/>
      <c r="D573" s="1"/>
    </row>
    <row r="574" spans="1:4" ht="12.75" customHeight="1" x14ac:dyDescent="0.2">
      <c r="A574" s="1"/>
      <c r="C574" s="1"/>
      <c r="D574" s="1"/>
    </row>
    <row r="575" spans="1:4" ht="12.75" customHeight="1" x14ac:dyDescent="0.2">
      <c r="A575" s="1"/>
      <c r="C575" s="1"/>
      <c r="D575" s="1"/>
    </row>
    <row r="576" spans="1:4" ht="12.75" customHeight="1" x14ac:dyDescent="0.2">
      <c r="A576" s="1"/>
      <c r="C576" s="1"/>
      <c r="D576" s="1"/>
    </row>
    <row r="577" spans="1:4" ht="12.75" customHeight="1" x14ac:dyDescent="0.2">
      <c r="A577" s="1"/>
      <c r="C577" s="1"/>
      <c r="D577" s="1"/>
    </row>
    <row r="578" spans="1:4" ht="12.75" customHeight="1" x14ac:dyDescent="0.2">
      <c r="A578" s="1"/>
      <c r="C578" s="1"/>
      <c r="D578" s="1"/>
    </row>
    <row r="579" spans="1:4" ht="12.75" customHeight="1" x14ac:dyDescent="0.2">
      <c r="A579" s="1"/>
      <c r="C579" s="1"/>
      <c r="D579" s="1"/>
    </row>
    <row r="580" spans="1:4" ht="12.75" customHeight="1" x14ac:dyDescent="0.2">
      <c r="A580" s="1"/>
      <c r="C580" s="1"/>
      <c r="D580" s="1"/>
    </row>
    <row r="581" spans="1:4" ht="12.75" customHeight="1" x14ac:dyDescent="0.2">
      <c r="A581" s="1"/>
      <c r="C581" s="1"/>
      <c r="D581" s="1"/>
    </row>
    <row r="582" spans="1:4" ht="12.75" customHeight="1" x14ac:dyDescent="0.2">
      <c r="A582" s="1"/>
      <c r="C582" s="1"/>
      <c r="D582" s="1"/>
    </row>
    <row r="583" spans="1:4" ht="12.75" customHeight="1" x14ac:dyDescent="0.2">
      <c r="A583" s="1"/>
      <c r="C583" s="1"/>
      <c r="D583" s="1"/>
    </row>
    <row r="584" spans="1:4" ht="12.75" customHeight="1" x14ac:dyDescent="0.2">
      <c r="A584" s="1"/>
      <c r="C584" s="1"/>
      <c r="D584" s="1"/>
    </row>
    <row r="585" spans="1:4" ht="12.75" customHeight="1" x14ac:dyDescent="0.2">
      <c r="A585" s="1"/>
      <c r="C585" s="1"/>
      <c r="D585" s="1"/>
    </row>
    <row r="586" spans="1:4" ht="12.75" customHeight="1" x14ac:dyDescent="0.2">
      <c r="A586" s="1"/>
      <c r="C586" s="1"/>
      <c r="D586" s="1"/>
    </row>
    <row r="587" spans="1:4" ht="12.75" customHeight="1" x14ac:dyDescent="0.2">
      <c r="A587" s="1"/>
      <c r="C587" s="1"/>
      <c r="D587" s="1"/>
    </row>
    <row r="588" spans="1:4" ht="12.75" customHeight="1" x14ac:dyDescent="0.2">
      <c r="A588" s="1"/>
      <c r="C588" s="1"/>
      <c r="D588" s="1"/>
    </row>
    <row r="589" spans="1:4" ht="12.75" customHeight="1" x14ac:dyDescent="0.2">
      <c r="A589" s="1"/>
      <c r="C589" s="1"/>
      <c r="D589" s="1"/>
    </row>
    <row r="590" spans="1:4" ht="12.75" customHeight="1" x14ac:dyDescent="0.2">
      <c r="A590" s="1"/>
      <c r="C590" s="1"/>
      <c r="D590" s="1"/>
    </row>
    <row r="591" spans="1:4" ht="12.75" customHeight="1" x14ac:dyDescent="0.2">
      <c r="A591" s="1"/>
      <c r="C591" s="1"/>
      <c r="D591" s="1"/>
    </row>
    <row r="592" spans="1:4" ht="12.75" customHeight="1" x14ac:dyDescent="0.2">
      <c r="A592" s="1"/>
      <c r="C592" s="1"/>
      <c r="D592" s="1"/>
    </row>
    <row r="593" spans="1:4" ht="12.75" customHeight="1" x14ac:dyDescent="0.2">
      <c r="A593" s="1"/>
      <c r="C593" s="1"/>
      <c r="D593" s="1"/>
    </row>
    <row r="594" spans="1:4" ht="12.75" customHeight="1" x14ac:dyDescent="0.2">
      <c r="A594" s="1"/>
      <c r="C594" s="1"/>
      <c r="D594" s="1"/>
    </row>
    <row r="595" spans="1:4" ht="12.75" customHeight="1" x14ac:dyDescent="0.2">
      <c r="A595" s="1"/>
      <c r="C595" s="1"/>
      <c r="D595" s="1"/>
    </row>
    <row r="596" spans="1:4" ht="12.75" customHeight="1" x14ac:dyDescent="0.2">
      <c r="A596" s="1"/>
      <c r="C596" s="1"/>
      <c r="D596" s="1"/>
    </row>
    <row r="597" spans="1:4" ht="12.75" customHeight="1" x14ac:dyDescent="0.2">
      <c r="A597" s="1"/>
      <c r="C597" s="1"/>
      <c r="D597" s="1"/>
    </row>
    <row r="598" spans="1:4" ht="12.75" customHeight="1" x14ac:dyDescent="0.2">
      <c r="A598" s="1"/>
      <c r="C598" s="1"/>
      <c r="D598" s="1"/>
    </row>
    <row r="599" spans="1:4" ht="12.75" customHeight="1" x14ac:dyDescent="0.2">
      <c r="A599" s="1"/>
      <c r="C599" s="1"/>
      <c r="D599" s="1"/>
    </row>
    <row r="600" spans="1:4" ht="12.75" customHeight="1" x14ac:dyDescent="0.2">
      <c r="A600" s="1"/>
      <c r="C600" s="1"/>
      <c r="D600" s="1"/>
    </row>
    <row r="601" spans="1:4" ht="12.75" customHeight="1" x14ac:dyDescent="0.2">
      <c r="A601" s="1"/>
      <c r="C601" s="1"/>
      <c r="D601" s="1"/>
    </row>
    <row r="602" spans="1:4" ht="12.75" customHeight="1" x14ac:dyDescent="0.2">
      <c r="A602" s="1"/>
      <c r="C602" s="1"/>
      <c r="D602" s="1"/>
    </row>
    <row r="603" spans="1:4" ht="12.75" customHeight="1" x14ac:dyDescent="0.2">
      <c r="A603" s="1"/>
      <c r="C603" s="1"/>
      <c r="D603" s="1"/>
    </row>
    <row r="604" spans="1:4" ht="12.75" customHeight="1" x14ac:dyDescent="0.2">
      <c r="A604" s="1"/>
      <c r="C604" s="1"/>
      <c r="D604" s="1"/>
    </row>
    <row r="605" spans="1:4" ht="12.75" customHeight="1" x14ac:dyDescent="0.2">
      <c r="A605" s="1"/>
      <c r="C605" s="1"/>
      <c r="D605" s="1"/>
    </row>
    <row r="606" spans="1:4" ht="12.75" customHeight="1" x14ac:dyDescent="0.2">
      <c r="A606" s="1"/>
      <c r="C606" s="1"/>
      <c r="D606" s="1"/>
    </row>
    <row r="607" spans="1:4" ht="12.75" customHeight="1" x14ac:dyDescent="0.2">
      <c r="A607" s="1"/>
      <c r="C607" s="1"/>
      <c r="D607" s="1"/>
    </row>
    <row r="608" spans="1:4" ht="12.75" customHeight="1" x14ac:dyDescent="0.2">
      <c r="A608" s="1"/>
      <c r="C608" s="1"/>
      <c r="D608" s="1"/>
    </row>
    <row r="609" spans="1:4" ht="12.75" customHeight="1" x14ac:dyDescent="0.2">
      <c r="A609" s="1"/>
      <c r="C609" s="1"/>
      <c r="D609" s="1"/>
    </row>
    <row r="610" spans="1:4" ht="12.75" customHeight="1" x14ac:dyDescent="0.2">
      <c r="A610" s="1"/>
      <c r="C610" s="1"/>
      <c r="D610" s="1"/>
    </row>
    <row r="611" spans="1:4" ht="12.75" customHeight="1" x14ac:dyDescent="0.2">
      <c r="A611" s="1"/>
      <c r="C611" s="1"/>
      <c r="D611" s="1"/>
    </row>
    <row r="612" spans="1:4" ht="12.75" customHeight="1" x14ac:dyDescent="0.2">
      <c r="A612" s="1"/>
      <c r="C612" s="1"/>
      <c r="D612" s="1"/>
    </row>
    <row r="613" spans="1:4" ht="12.75" customHeight="1" x14ac:dyDescent="0.2">
      <c r="A613" s="1"/>
      <c r="C613" s="1"/>
      <c r="D613" s="1"/>
    </row>
    <row r="614" spans="1:4" ht="12.75" customHeight="1" x14ac:dyDescent="0.2">
      <c r="A614" s="1"/>
      <c r="C614" s="1"/>
      <c r="D614" s="1"/>
    </row>
    <row r="615" spans="1:4" ht="12.75" customHeight="1" x14ac:dyDescent="0.2">
      <c r="A615" s="1"/>
      <c r="C615" s="1"/>
      <c r="D615" s="1"/>
    </row>
    <row r="616" spans="1:4" ht="12.75" customHeight="1" x14ac:dyDescent="0.2">
      <c r="A616" s="1"/>
      <c r="C616" s="1"/>
      <c r="D616" s="1"/>
    </row>
    <row r="617" spans="1:4" ht="12.75" customHeight="1" x14ac:dyDescent="0.2">
      <c r="A617" s="1"/>
      <c r="C617" s="1"/>
      <c r="D617" s="1"/>
    </row>
    <row r="618" spans="1:4" ht="12.75" customHeight="1" x14ac:dyDescent="0.2">
      <c r="A618" s="1"/>
      <c r="C618" s="1"/>
      <c r="D618" s="1"/>
    </row>
    <row r="619" spans="1:4" ht="12.75" customHeight="1" x14ac:dyDescent="0.2">
      <c r="A619" s="1"/>
      <c r="C619" s="1"/>
      <c r="D619" s="1"/>
    </row>
    <row r="620" spans="1:4" ht="12.75" customHeight="1" x14ac:dyDescent="0.2">
      <c r="A620" s="1"/>
      <c r="C620" s="1"/>
      <c r="D620" s="1"/>
    </row>
    <row r="621" spans="1:4" ht="12.75" customHeight="1" x14ac:dyDescent="0.2">
      <c r="A621" s="1"/>
      <c r="C621" s="1"/>
      <c r="D621" s="1"/>
    </row>
    <row r="622" spans="1:4" ht="12.75" customHeight="1" x14ac:dyDescent="0.2">
      <c r="A622" s="1"/>
      <c r="C622" s="1"/>
      <c r="D622" s="1"/>
    </row>
    <row r="623" spans="1:4" ht="12.75" customHeight="1" x14ac:dyDescent="0.2">
      <c r="A623" s="1"/>
      <c r="C623" s="1"/>
      <c r="D623" s="1"/>
    </row>
    <row r="624" spans="1:4" ht="12.75" customHeight="1" x14ac:dyDescent="0.2">
      <c r="A624" s="1"/>
      <c r="C624" s="1"/>
      <c r="D624" s="1"/>
    </row>
    <row r="625" spans="1:4" ht="12.75" customHeight="1" x14ac:dyDescent="0.2">
      <c r="A625" s="1"/>
      <c r="C625" s="1"/>
      <c r="D625" s="1"/>
    </row>
    <row r="626" spans="1:4" ht="12.75" customHeight="1" x14ac:dyDescent="0.2">
      <c r="A626" s="1"/>
      <c r="C626" s="1"/>
      <c r="D626" s="1"/>
    </row>
    <row r="627" spans="1:4" ht="12.75" customHeight="1" x14ac:dyDescent="0.2">
      <c r="A627" s="1"/>
      <c r="C627" s="1"/>
      <c r="D627" s="1"/>
    </row>
    <row r="628" spans="1:4" ht="12.75" customHeight="1" x14ac:dyDescent="0.2">
      <c r="A628" s="1"/>
      <c r="C628" s="1"/>
      <c r="D628" s="1"/>
    </row>
    <row r="629" spans="1:4" ht="12.75" customHeight="1" x14ac:dyDescent="0.2">
      <c r="A629" s="1"/>
      <c r="C629" s="1"/>
      <c r="D629" s="1"/>
    </row>
    <row r="630" spans="1:4" ht="12.75" customHeight="1" x14ac:dyDescent="0.2">
      <c r="A630" s="1"/>
      <c r="C630" s="1"/>
      <c r="D630" s="1"/>
    </row>
    <row r="631" spans="1:4" ht="12.75" customHeight="1" x14ac:dyDescent="0.2">
      <c r="A631" s="1"/>
      <c r="C631" s="1"/>
      <c r="D631" s="1"/>
    </row>
    <row r="632" spans="1:4" ht="12.75" customHeight="1" x14ac:dyDescent="0.2">
      <c r="A632" s="1"/>
      <c r="C632" s="1"/>
      <c r="D632" s="1"/>
    </row>
    <row r="633" spans="1:4" ht="12.75" customHeight="1" x14ac:dyDescent="0.2">
      <c r="A633" s="1"/>
      <c r="C633" s="1"/>
      <c r="D633" s="1"/>
    </row>
    <row r="634" spans="1:4" ht="12.75" customHeight="1" x14ac:dyDescent="0.2">
      <c r="A634" s="1"/>
      <c r="C634" s="1"/>
      <c r="D634" s="1"/>
    </row>
    <row r="635" spans="1:4" ht="12.75" customHeight="1" x14ac:dyDescent="0.2">
      <c r="A635" s="1"/>
      <c r="C635" s="1"/>
      <c r="D635" s="1"/>
    </row>
    <row r="636" spans="1:4" ht="12.75" customHeight="1" x14ac:dyDescent="0.2">
      <c r="A636" s="1"/>
      <c r="C636" s="1"/>
      <c r="D636" s="1"/>
    </row>
    <row r="637" spans="1:4" ht="12.75" customHeight="1" x14ac:dyDescent="0.2">
      <c r="A637" s="1"/>
      <c r="C637" s="1"/>
      <c r="D637" s="1"/>
    </row>
    <row r="638" spans="1:4" ht="12.75" customHeight="1" x14ac:dyDescent="0.2">
      <c r="A638" s="1"/>
      <c r="C638" s="1"/>
      <c r="D638" s="1"/>
    </row>
    <row r="639" spans="1:4" ht="12.75" customHeight="1" x14ac:dyDescent="0.2">
      <c r="A639" s="1"/>
      <c r="C639" s="1"/>
      <c r="D639" s="1"/>
    </row>
    <row r="640" spans="1:4" ht="12.75" customHeight="1" x14ac:dyDescent="0.2">
      <c r="A640" s="1"/>
      <c r="C640" s="1"/>
      <c r="D640" s="1"/>
    </row>
    <row r="641" spans="1:4" ht="12.75" customHeight="1" x14ac:dyDescent="0.2">
      <c r="A641" s="1"/>
      <c r="C641" s="1"/>
      <c r="D641" s="1"/>
    </row>
    <row r="642" spans="1:4" ht="12.75" customHeight="1" x14ac:dyDescent="0.2">
      <c r="A642" s="1"/>
      <c r="C642" s="1"/>
      <c r="D642" s="1"/>
    </row>
    <row r="643" spans="1:4" ht="12.75" customHeight="1" x14ac:dyDescent="0.2">
      <c r="A643" s="1"/>
      <c r="C643" s="1"/>
      <c r="D643" s="1"/>
    </row>
    <row r="644" spans="1:4" ht="12.75" customHeight="1" x14ac:dyDescent="0.2">
      <c r="A644" s="1"/>
      <c r="C644" s="1"/>
      <c r="D644" s="1"/>
    </row>
    <row r="645" spans="1:4" ht="12.75" customHeight="1" x14ac:dyDescent="0.2">
      <c r="A645" s="1"/>
      <c r="C645" s="1"/>
      <c r="D645" s="1"/>
    </row>
    <row r="646" spans="1:4" ht="12.75" customHeight="1" x14ac:dyDescent="0.2">
      <c r="A646" s="1"/>
      <c r="C646" s="1"/>
      <c r="D646" s="1"/>
    </row>
    <row r="647" spans="1:4" ht="12.75" customHeight="1" x14ac:dyDescent="0.2">
      <c r="A647" s="1"/>
      <c r="C647" s="1"/>
      <c r="D647" s="1"/>
    </row>
    <row r="648" spans="1:4" ht="12.75" customHeight="1" x14ac:dyDescent="0.2">
      <c r="A648" s="1"/>
      <c r="C648" s="1"/>
      <c r="D648" s="1"/>
    </row>
    <row r="649" spans="1:4" ht="12.75" customHeight="1" x14ac:dyDescent="0.2">
      <c r="A649" s="1"/>
      <c r="C649" s="1"/>
      <c r="D649" s="1"/>
    </row>
    <row r="650" spans="1:4" ht="12.75" customHeight="1" x14ac:dyDescent="0.2">
      <c r="A650" s="1"/>
      <c r="C650" s="1"/>
      <c r="D650" s="1"/>
    </row>
    <row r="651" spans="1:4" ht="12.75" customHeight="1" x14ac:dyDescent="0.2">
      <c r="A651" s="1"/>
      <c r="C651" s="1"/>
      <c r="D651" s="1"/>
    </row>
    <row r="652" spans="1:4" ht="12.75" customHeight="1" x14ac:dyDescent="0.2">
      <c r="A652" s="1"/>
      <c r="C652" s="1"/>
      <c r="D652" s="1"/>
    </row>
    <row r="653" spans="1:4" ht="12.75" customHeight="1" x14ac:dyDescent="0.2">
      <c r="A653" s="1"/>
      <c r="C653" s="1"/>
      <c r="D653" s="1"/>
    </row>
    <row r="654" spans="1:4" ht="12.75" customHeight="1" x14ac:dyDescent="0.2">
      <c r="A654" s="1"/>
      <c r="C654" s="1"/>
      <c r="D654" s="1"/>
    </row>
    <row r="655" spans="1:4" ht="12.75" customHeight="1" x14ac:dyDescent="0.2">
      <c r="A655" s="1"/>
      <c r="C655" s="1"/>
      <c r="D655" s="1"/>
    </row>
    <row r="656" spans="1:4" ht="12.75" customHeight="1" x14ac:dyDescent="0.2">
      <c r="A656" s="1"/>
      <c r="C656" s="1"/>
      <c r="D656" s="1"/>
    </row>
    <row r="657" spans="1:4" ht="12.75" customHeight="1" x14ac:dyDescent="0.2">
      <c r="A657" s="1"/>
      <c r="C657" s="1"/>
      <c r="D657" s="1"/>
    </row>
    <row r="658" spans="1:4" ht="12.75" customHeight="1" x14ac:dyDescent="0.2">
      <c r="A658" s="1"/>
      <c r="C658" s="1"/>
      <c r="D658" s="1"/>
    </row>
    <row r="659" spans="1:4" ht="12.75" customHeight="1" x14ac:dyDescent="0.2">
      <c r="A659" s="1"/>
      <c r="C659" s="1"/>
      <c r="D659" s="1"/>
    </row>
    <row r="660" spans="1:4" ht="12.75" customHeight="1" x14ac:dyDescent="0.2">
      <c r="A660" s="1"/>
      <c r="C660" s="1"/>
      <c r="D660" s="1"/>
    </row>
    <row r="661" spans="1:4" ht="12.75" customHeight="1" x14ac:dyDescent="0.2">
      <c r="A661" s="1"/>
      <c r="C661" s="1"/>
      <c r="D661" s="1"/>
    </row>
    <row r="662" spans="1:4" ht="12.75" customHeight="1" x14ac:dyDescent="0.2">
      <c r="A662" s="1"/>
      <c r="C662" s="1"/>
      <c r="D662" s="1"/>
    </row>
    <row r="663" spans="1:4" ht="12.75" customHeight="1" x14ac:dyDescent="0.2">
      <c r="A663" s="1"/>
      <c r="C663" s="1"/>
      <c r="D663" s="1"/>
    </row>
    <row r="664" spans="1:4" ht="12.75" customHeight="1" x14ac:dyDescent="0.2">
      <c r="A664" s="1"/>
      <c r="C664" s="1"/>
      <c r="D664" s="1"/>
    </row>
    <row r="665" spans="1:4" ht="12.75" customHeight="1" x14ac:dyDescent="0.2">
      <c r="A665" s="1"/>
      <c r="C665" s="1"/>
      <c r="D665" s="1"/>
    </row>
    <row r="666" spans="1:4" ht="12.75" customHeight="1" x14ac:dyDescent="0.2">
      <c r="A666" s="1"/>
      <c r="C666" s="1"/>
      <c r="D666" s="1"/>
    </row>
    <row r="667" spans="1:4" ht="12.75" customHeight="1" x14ac:dyDescent="0.2">
      <c r="A667" s="1"/>
      <c r="C667" s="1"/>
      <c r="D667" s="1"/>
    </row>
    <row r="668" spans="1:4" ht="12.75" customHeight="1" x14ac:dyDescent="0.2">
      <c r="A668" s="1"/>
      <c r="C668" s="1"/>
      <c r="D668" s="1"/>
    </row>
    <row r="669" spans="1:4" ht="12.75" customHeight="1" x14ac:dyDescent="0.2">
      <c r="A669" s="1"/>
      <c r="C669" s="1"/>
      <c r="D669" s="1"/>
    </row>
    <row r="670" spans="1:4" ht="12.75" customHeight="1" x14ac:dyDescent="0.2">
      <c r="A670" s="1"/>
      <c r="C670" s="1"/>
      <c r="D670" s="1"/>
    </row>
    <row r="671" spans="1:4" ht="12.75" customHeight="1" x14ac:dyDescent="0.2">
      <c r="A671" s="1"/>
      <c r="C671" s="1"/>
      <c r="D671" s="1"/>
    </row>
    <row r="672" spans="1:4" ht="12.75" customHeight="1" x14ac:dyDescent="0.2">
      <c r="A672" s="1"/>
      <c r="C672" s="1"/>
      <c r="D672" s="1"/>
    </row>
    <row r="673" spans="1:4" ht="12.75" customHeight="1" x14ac:dyDescent="0.2">
      <c r="A673" s="1"/>
      <c r="C673" s="1"/>
      <c r="D673" s="1"/>
    </row>
    <row r="674" spans="1:4" ht="12.75" customHeight="1" x14ac:dyDescent="0.2">
      <c r="A674" s="1"/>
      <c r="C674" s="1"/>
      <c r="D674" s="1"/>
    </row>
    <row r="675" spans="1:4" ht="12.75" customHeight="1" x14ac:dyDescent="0.2">
      <c r="A675" s="1"/>
      <c r="C675" s="1"/>
      <c r="D675" s="1"/>
    </row>
    <row r="676" spans="1:4" ht="12.75" customHeight="1" x14ac:dyDescent="0.2">
      <c r="A676" s="1"/>
      <c r="C676" s="1"/>
      <c r="D676" s="1"/>
    </row>
    <row r="677" spans="1:4" ht="12.75" customHeight="1" x14ac:dyDescent="0.2">
      <c r="A677" s="1"/>
      <c r="C677" s="1"/>
      <c r="D677" s="1"/>
    </row>
    <row r="678" spans="1:4" ht="12.75" customHeight="1" x14ac:dyDescent="0.2">
      <c r="A678" s="1"/>
      <c r="C678" s="1"/>
      <c r="D678" s="1"/>
    </row>
    <row r="679" spans="1:4" ht="12.75" customHeight="1" x14ac:dyDescent="0.2">
      <c r="A679" s="1"/>
      <c r="C679" s="1"/>
      <c r="D679" s="1"/>
    </row>
    <row r="680" spans="1:4" ht="12.75" customHeight="1" x14ac:dyDescent="0.2">
      <c r="A680" s="1"/>
      <c r="C680" s="1"/>
      <c r="D680" s="1"/>
    </row>
    <row r="681" spans="1:4" ht="12.75" customHeight="1" x14ac:dyDescent="0.2">
      <c r="A681" s="1"/>
      <c r="C681" s="1"/>
      <c r="D681" s="1"/>
    </row>
    <row r="682" spans="1:4" ht="12.75" customHeight="1" x14ac:dyDescent="0.2">
      <c r="A682" s="1"/>
      <c r="C682" s="1"/>
      <c r="D682" s="1"/>
    </row>
    <row r="683" spans="1:4" ht="12.75" customHeight="1" x14ac:dyDescent="0.2">
      <c r="A683" s="1"/>
      <c r="C683" s="1"/>
      <c r="D683" s="1"/>
    </row>
    <row r="684" spans="1:4" ht="12.75" customHeight="1" x14ac:dyDescent="0.2">
      <c r="A684" s="1"/>
      <c r="C684" s="1"/>
      <c r="D684" s="1"/>
    </row>
    <row r="685" spans="1:4" ht="12.75" customHeight="1" x14ac:dyDescent="0.2">
      <c r="A685" s="1"/>
      <c r="C685" s="1"/>
      <c r="D685" s="1"/>
    </row>
    <row r="686" spans="1:4" ht="12.75" customHeight="1" x14ac:dyDescent="0.2">
      <c r="A686" s="1"/>
      <c r="C686" s="1"/>
      <c r="D686" s="1"/>
    </row>
    <row r="687" spans="1:4" ht="12.75" customHeight="1" x14ac:dyDescent="0.2">
      <c r="A687" s="1"/>
      <c r="C687" s="1"/>
      <c r="D687" s="1"/>
    </row>
    <row r="688" spans="1:4" ht="12.75" customHeight="1" x14ac:dyDescent="0.2">
      <c r="A688" s="1"/>
      <c r="C688" s="1"/>
      <c r="D688" s="1"/>
    </row>
    <row r="689" spans="1:4" ht="12.75" customHeight="1" x14ac:dyDescent="0.2">
      <c r="A689" s="1"/>
      <c r="C689" s="1"/>
      <c r="D689" s="1"/>
    </row>
    <row r="690" spans="1:4" ht="12.75" customHeight="1" x14ac:dyDescent="0.2">
      <c r="A690" s="1"/>
      <c r="C690" s="1"/>
      <c r="D690" s="1"/>
    </row>
    <row r="691" spans="1:4" ht="12.75" customHeight="1" x14ac:dyDescent="0.2">
      <c r="A691" s="1"/>
      <c r="C691" s="1"/>
      <c r="D691" s="1"/>
    </row>
    <row r="692" spans="1:4" ht="12.75" customHeight="1" x14ac:dyDescent="0.2">
      <c r="A692" s="1"/>
      <c r="C692" s="1"/>
      <c r="D692" s="1"/>
    </row>
    <row r="693" spans="1:4" ht="12.75" customHeight="1" x14ac:dyDescent="0.2">
      <c r="A693" s="1"/>
      <c r="C693" s="1"/>
      <c r="D693" s="1"/>
    </row>
    <row r="694" spans="1:4" ht="12.75" customHeight="1" x14ac:dyDescent="0.2">
      <c r="A694" s="1"/>
      <c r="C694" s="1"/>
      <c r="D694" s="1"/>
    </row>
    <row r="695" spans="1:4" ht="12.75" customHeight="1" x14ac:dyDescent="0.2">
      <c r="A695" s="1"/>
      <c r="C695" s="1"/>
      <c r="D695" s="1"/>
    </row>
    <row r="696" spans="1:4" ht="12.75" customHeight="1" x14ac:dyDescent="0.2">
      <c r="A696" s="1"/>
      <c r="C696" s="1"/>
      <c r="D696" s="1"/>
    </row>
    <row r="697" spans="1:4" ht="12.75" customHeight="1" x14ac:dyDescent="0.2">
      <c r="A697" s="1"/>
      <c r="C697" s="1"/>
      <c r="D697" s="1"/>
    </row>
    <row r="698" spans="1:4" ht="12.75" customHeight="1" x14ac:dyDescent="0.2">
      <c r="A698" s="1"/>
      <c r="C698" s="1"/>
      <c r="D698" s="1"/>
    </row>
    <row r="699" spans="1:4" ht="12.75" customHeight="1" x14ac:dyDescent="0.2">
      <c r="A699" s="1"/>
      <c r="C699" s="1"/>
      <c r="D699" s="1"/>
    </row>
    <row r="700" spans="1:4" ht="12.75" customHeight="1" x14ac:dyDescent="0.2">
      <c r="A700" s="1"/>
      <c r="C700" s="1"/>
      <c r="D700" s="1"/>
    </row>
    <row r="701" spans="1:4" ht="12.75" customHeight="1" x14ac:dyDescent="0.2">
      <c r="A701" s="1"/>
      <c r="C701" s="1"/>
      <c r="D701" s="1"/>
    </row>
    <row r="702" spans="1:4" ht="12.75" customHeight="1" x14ac:dyDescent="0.2">
      <c r="A702" s="1"/>
      <c r="C702" s="1"/>
      <c r="D702" s="1"/>
    </row>
    <row r="703" spans="1:4" ht="12.75" customHeight="1" x14ac:dyDescent="0.2">
      <c r="A703" s="1"/>
      <c r="C703" s="1"/>
      <c r="D703" s="1"/>
    </row>
    <row r="704" spans="1:4" ht="12.75" customHeight="1" x14ac:dyDescent="0.2">
      <c r="A704" s="1"/>
      <c r="C704" s="1"/>
      <c r="D704" s="1"/>
    </row>
    <row r="705" spans="1:4" ht="12.75" customHeight="1" x14ac:dyDescent="0.2">
      <c r="A705" s="1"/>
      <c r="C705" s="1"/>
      <c r="D705" s="1"/>
    </row>
    <row r="706" spans="1:4" ht="12.75" customHeight="1" x14ac:dyDescent="0.2">
      <c r="A706" s="1"/>
      <c r="C706" s="1"/>
      <c r="D706" s="1"/>
    </row>
    <row r="707" spans="1:4" ht="12.75" customHeight="1" x14ac:dyDescent="0.2">
      <c r="A707" s="1"/>
      <c r="C707" s="1"/>
      <c r="D707" s="1"/>
    </row>
    <row r="708" spans="1:4" ht="12.75" customHeight="1" x14ac:dyDescent="0.2">
      <c r="A708" s="1"/>
      <c r="C708" s="1"/>
      <c r="D708" s="1"/>
    </row>
    <row r="709" spans="1:4" ht="12.75" customHeight="1" x14ac:dyDescent="0.2">
      <c r="A709" s="1"/>
      <c r="C709" s="1"/>
      <c r="D709" s="1"/>
    </row>
    <row r="710" spans="1:4" ht="12.75" customHeight="1" x14ac:dyDescent="0.2">
      <c r="A710" s="1"/>
      <c r="C710" s="1"/>
      <c r="D710" s="1"/>
    </row>
    <row r="711" spans="1:4" ht="12.75" customHeight="1" x14ac:dyDescent="0.2">
      <c r="A711" s="1"/>
      <c r="C711" s="1"/>
      <c r="D711" s="1"/>
    </row>
    <row r="712" spans="1:4" ht="12.75" customHeight="1" x14ac:dyDescent="0.2">
      <c r="A712" s="1"/>
      <c r="C712" s="1"/>
      <c r="D712" s="1"/>
    </row>
    <row r="713" spans="1:4" ht="12.75" customHeight="1" x14ac:dyDescent="0.2">
      <c r="A713" s="1"/>
      <c r="C713" s="1"/>
      <c r="D713" s="1"/>
    </row>
    <row r="714" spans="1:4" ht="12.75" customHeight="1" x14ac:dyDescent="0.2">
      <c r="A714" s="1"/>
      <c r="C714" s="1"/>
      <c r="D714" s="1"/>
    </row>
    <row r="715" spans="1:4" ht="12.75" customHeight="1" x14ac:dyDescent="0.2">
      <c r="A715" s="1"/>
      <c r="C715" s="1"/>
      <c r="D715" s="1"/>
    </row>
    <row r="716" spans="1:4" ht="12.75" customHeight="1" x14ac:dyDescent="0.2">
      <c r="A716" s="1"/>
      <c r="C716" s="1"/>
      <c r="D716" s="1"/>
    </row>
    <row r="717" spans="1:4" ht="12.75" customHeight="1" x14ac:dyDescent="0.2">
      <c r="A717" s="1"/>
      <c r="C717" s="1"/>
      <c r="D717" s="1"/>
    </row>
    <row r="718" spans="1:4" ht="12.75" customHeight="1" x14ac:dyDescent="0.2">
      <c r="A718" s="1"/>
      <c r="C718" s="1"/>
      <c r="D718" s="1"/>
    </row>
    <row r="719" spans="1:4" ht="12.75" customHeight="1" x14ac:dyDescent="0.2">
      <c r="A719" s="1"/>
      <c r="C719" s="1"/>
      <c r="D719" s="1"/>
    </row>
    <row r="720" spans="1:4" ht="12.75" customHeight="1" x14ac:dyDescent="0.2">
      <c r="A720" s="1"/>
      <c r="C720" s="1"/>
      <c r="D720" s="1"/>
    </row>
    <row r="721" spans="1:4" ht="12.75" customHeight="1" x14ac:dyDescent="0.2">
      <c r="A721" s="1"/>
      <c r="C721" s="1"/>
      <c r="D721" s="1"/>
    </row>
    <row r="722" spans="1:4" ht="12.75" customHeight="1" x14ac:dyDescent="0.2">
      <c r="A722" s="1"/>
      <c r="C722" s="1"/>
      <c r="D722" s="1"/>
    </row>
    <row r="723" spans="1:4" ht="12.75" customHeight="1" x14ac:dyDescent="0.2">
      <c r="A723" s="1"/>
      <c r="C723" s="1"/>
      <c r="D723" s="1"/>
    </row>
    <row r="724" spans="1:4" ht="12.75" customHeight="1" x14ac:dyDescent="0.2">
      <c r="A724" s="1"/>
      <c r="C724" s="1"/>
      <c r="D724" s="1"/>
    </row>
    <row r="725" spans="1:4" ht="12.75" customHeight="1" x14ac:dyDescent="0.2">
      <c r="A725" s="1"/>
      <c r="C725" s="1"/>
      <c r="D725" s="1"/>
    </row>
    <row r="726" spans="1:4" ht="12.75" customHeight="1" x14ac:dyDescent="0.2">
      <c r="A726" s="1"/>
      <c r="C726" s="1"/>
      <c r="D726" s="1"/>
    </row>
    <row r="727" spans="1:4" ht="12.75" customHeight="1" x14ac:dyDescent="0.2">
      <c r="A727" s="1"/>
      <c r="C727" s="1"/>
      <c r="D727" s="1"/>
    </row>
    <row r="728" spans="1:4" ht="12.75" customHeight="1" x14ac:dyDescent="0.2">
      <c r="A728" s="1"/>
      <c r="C728" s="1"/>
      <c r="D728" s="1"/>
    </row>
    <row r="729" spans="1:4" ht="12.75" customHeight="1" x14ac:dyDescent="0.2">
      <c r="A729" s="1"/>
      <c r="C729" s="1"/>
      <c r="D729" s="1"/>
    </row>
    <row r="730" spans="1:4" ht="12.75" customHeight="1" x14ac:dyDescent="0.2">
      <c r="A730" s="1"/>
      <c r="C730" s="1"/>
      <c r="D730" s="1"/>
    </row>
    <row r="731" spans="1:4" ht="12.75" customHeight="1" x14ac:dyDescent="0.2">
      <c r="A731" s="1"/>
      <c r="C731" s="1"/>
      <c r="D731" s="1"/>
    </row>
    <row r="732" spans="1:4" ht="12.75" customHeight="1" x14ac:dyDescent="0.2">
      <c r="A732" s="1"/>
      <c r="C732" s="1"/>
      <c r="D732" s="1"/>
    </row>
    <row r="733" spans="1:4" ht="12.75" customHeight="1" x14ac:dyDescent="0.2">
      <c r="A733" s="1"/>
      <c r="C733" s="1"/>
      <c r="D733" s="1"/>
    </row>
    <row r="734" spans="1:4" ht="12.75" customHeight="1" x14ac:dyDescent="0.2">
      <c r="A734" s="1"/>
      <c r="C734" s="1"/>
      <c r="D734" s="1"/>
    </row>
    <row r="735" spans="1:4" ht="12.75" customHeight="1" x14ac:dyDescent="0.2">
      <c r="A735" s="1"/>
      <c r="C735" s="1"/>
      <c r="D735" s="1"/>
    </row>
    <row r="736" spans="1:4" ht="12.75" customHeight="1" x14ac:dyDescent="0.2">
      <c r="A736" s="1"/>
      <c r="C736" s="1"/>
      <c r="D736" s="1"/>
    </row>
    <row r="737" spans="1:4" ht="12.75" customHeight="1" x14ac:dyDescent="0.2">
      <c r="A737" s="1"/>
      <c r="C737" s="1"/>
      <c r="D737" s="1"/>
    </row>
    <row r="738" spans="1:4" ht="12.75" customHeight="1" x14ac:dyDescent="0.2">
      <c r="A738" s="1"/>
      <c r="C738" s="1"/>
      <c r="D738" s="1"/>
    </row>
    <row r="739" spans="1:4" ht="12.75" customHeight="1" x14ac:dyDescent="0.2">
      <c r="A739" s="1"/>
      <c r="C739" s="1"/>
      <c r="D739" s="1"/>
    </row>
    <row r="740" spans="1:4" ht="12.75" customHeight="1" x14ac:dyDescent="0.2">
      <c r="A740" s="1"/>
      <c r="C740" s="1"/>
      <c r="D740" s="1"/>
    </row>
    <row r="741" spans="1:4" ht="12.75" customHeight="1" x14ac:dyDescent="0.2">
      <c r="A741" s="1"/>
      <c r="C741" s="1"/>
      <c r="D741" s="1"/>
    </row>
    <row r="742" spans="1:4" ht="12.75" customHeight="1" x14ac:dyDescent="0.2">
      <c r="A742" s="1"/>
      <c r="C742" s="1"/>
      <c r="D742" s="1"/>
    </row>
    <row r="743" spans="1:4" ht="12.75" customHeight="1" x14ac:dyDescent="0.2">
      <c r="A743" s="1"/>
      <c r="C743" s="1"/>
      <c r="D743" s="1"/>
    </row>
    <row r="744" spans="1:4" ht="12.75" customHeight="1" x14ac:dyDescent="0.2">
      <c r="A744" s="1"/>
      <c r="C744" s="1"/>
      <c r="D744" s="1"/>
    </row>
    <row r="745" spans="1:4" ht="12.75" customHeight="1" x14ac:dyDescent="0.2">
      <c r="A745" s="1"/>
      <c r="C745" s="1"/>
      <c r="D745" s="1"/>
    </row>
    <row r="746" spans="1:4" ht="12.75" customHeight="1" x14ac:dyDescent="0.2">
      <c r="A746" s="1"/>
      <c r="C746" s="1"/>
      <c r="D746" s="1"/>
    </row>
    <row r="747" spans="1:4" ht="12.75" customHeight="1" x14ac:dyDescent="0.2">
      <c r="A747" s="1"/>
      <c r="C747" s="1"/>
      <c r="D747" s="1"/>
    </row>
    <row r="748" spans="1:4" ht="12.75" customHeight="1" x14ac:dyDescent="0.2">
      <c r="A748" s="1"/>
      <c r="C748" s="1"/>
      <c r="D748" s="1"/>
    </row>
    <row r="749" spans="1:4" ht="12.75" customHeight="1" x14ac:dyDescent="0.2">
      <c r="A749" s="1"/>
      <c r="C749" s="1"/>
      <c r="D749" s="1"/>
    </row>
    <row r="750" spans="1:4" ht="12.75" customHeight="1" x14ac:dyDescent="0.2">
      <c r="A750" s="1"/>
      <c r="C750" s="1"/>
      <c r="D750" s="1"/>
    </row>
    <row r="751" spans="1:4" ht="12.75" customHeight="1" x14ac:dyDescent="0.2">
      <c r="A751" s="1"/>
      <c r="C751" s="1"/>
      <c r="D751" s="1"/>
    </row>
    <row r="752" spans="1:4" ht="12.75" customHeight="1" x14ac:dyDescent="0.2">
      <c r="A752" s="1"/>
      <c r="C752" s="1"/>
      <c r="D752" s="1"/>
    </row>
    <row r="753" spans="1:4" ht="12.75" customHeight="1" x14ac:dyDescent="0.2">
      <c r="A753" s="1"/>
      <c r="C753" s="1"/>
      <c r="D753" s="1"/>
    </row>
    <row r="754" spans="1:4" ht="12.75" customHeight="1" x14ac:dyDescent="0.2">
      <c r="A754" s="1"/>
      <c r="C754" s="1"/>
      <c r="D754" s="1"/>
    </row>
    <row r="755" spans="1:4" ht="12.75" customHeight="1" x14ac:dyDescent="0.2">
      <c r="A755" s="1"/>
      <c r="C755" s="1"/>
      <c r="D755" s="1"/>
    </row>
    <row r="756" spans="1:4" ht="12.75" customHeight="1" x14ac:dyDescent="0.2">
      <c r="A756" s="1"/>
      <c r="C756" s="1"/>
      <c r="D756" s="1"/>
    </row>
    <row r="757" spans="1:4" ht="12.75" customHeight="1" x14ac:dyDescent="0.2">
      <c r="A757" s="1"/>
      <c r="C757" s="1"/>
      <c r="D757" s="1"/>
    </row>
    <row r="758" spans="1:4" ht="12.75" customHeight="1" x14ac:dyDescent="0.2">
      <c r="A758" s="1"/>
      <c r="C758" s="1"/>
      <c r="D758" s="1"/>
    </row>
    <row r="759" spans="1:4" ht="12.75" customHeight="1" x14ac:dyDescent="0.2">
      <c r="A759" s="1"/>
      <c r="C759" s="1"/>
      <c r="D759" s="1"/>
    </row>
    <row r="760" spans="1:4" ht="12.75" customHeight="1" x14ac:dyDescent="0.2">
      <c r="A760" s="1"/>
      <c r="C760" s="1"/>
      <c r="D760" s="1"/>
    </row>
    <row r="761" spans="1:4" ht="12.75" customHeight="1" x14ac:dyDescent="0.2">
      <c r="A761" s="1"/>
      <c r="C761" s="1"/>
      <c r="D761" s="1"/>
    </row>
    <row r="762" spans="1:4" ht="12.75" customHeight="1" x14ac:dyDescent="0.2">
      <c r="A762" s="1"/>
      <c r="C762" s="1"/>
      <c r="D762" s="1"/>
    </row>
    <row r="763" spans="1:4" ht="12.75" customHeight="1" x14ac:dyDescent="0.2">
      <c r="A763" s="1"/>
      <c r="C763" s="1"/>
      <c r="D763" s="1"/>
    </row>
    <row r="764" spans="1:4" ht="12.75" customHeight="1" x14ac:dyDescent="0.2">
      <c r="A764" s="1"/>
      <c r="C764" s="1"/>
      <c r="D764" s="1"/>
    </row>
    <row r="765" spans="1:4" ht="12.75" customHeight="1" x14ac:dyDescent="0.2">
      <c r="A765" s="1"/>
      <c r="C765" s="1"/>
      <c r="D765" s="1"/>
    </row>
    <row r="766" spans="1:4" ht="12.75" customHeight="1" x14ac:dyDescent="0.2">
      <c r="A766" s="1"/>
      <c r="C766" s="1"/>
      <c r="D766" s="1"/>
    </row>
    <row r="767" spans="1:4" ht="12.75" customHeight="1" x14ac:dyDescent="0.2">
      <c r="A767" s="1"/>
      <c r="C767" s="1"/>
      <c r="D767" s="1"/>
    </row>
    <row r="768" spans="1:4" ht="12.75" customHeight="1" x14ac:dyDescent="0.2">
      <c r="A768" s="1"/>
      <c r="C768" s="1"/>
      <c r="D768" s="1"/>
    </row>
    <row r="769" spans="1:4" ht="12.75" customHeight="1" x14ac:dyDescent="0.2">
      <c r="A769" s="1"/>
      <c r="C769" s="1"/>
      <c r="D769" s="1"/>
    </row>
    <row r="770" spans="1:4" ht="12.75" customHeight="1" x14ac:dyDescent="0.2">
      <c r="A770" s="1"/>
      <c r="C770" s="1"/>
      <c r="D770" s="1"/>
    </row>
    <row r="771" spans="1:4" ht="12.75" customHeight="1" x14ac:dyDescent="0.2">
      <c r="A771" s="1"/>
      <c r="C771" s="1"/>
      <c r="D771" s="1"/>
    </row>
    <row r="772" spans="1:4" ht="12.75" customHeight="1" x14ac:dyDescent="0.2">
      <c r="A772" s="1"/>
      <c r="C772" s="1"/>
      <c r="D772" s="1"/>
    </row>
    <row r="773" spans="1:4" ht="12.75" customHeight="1" x14ac:dyDescent="0.2">
      <c r="A773" s="1"/>
      <c r="C773" s="1"/>
      <c r="D773" s="1"/>
    </row>
    <row r="774" spans="1:4" ht="12.75" customHeight="1" x14ac:dyDescent="0.2">
      <c r="A774" s="1"/>
      <c r="C774" s="1"/>
      <c r="D774" s="1"/>
    </row>
    <row r="775" spans="1:4" ht="12.75" customHeight="1" x14ac:dyDescent="0.2">
      <c r="A775" s="1"/>
      <c r="C775" s="1"/>
      <c r="D775" s="1"/>
    </row>
    <row r="776" spans="1:4" ht="12.75" customHeight="1" x14ac:dyDescent="0.2">
      <c r="A776" s="1"/>
      <c r="C776" s="1"/>
      <c r="D776" s="1"/>
    </row>
    <row r="777" spans="1:4" ht="12.75" customHeight="1" x14ac:dyDescent="0.2">
      <c r="A777" s="1"/>
      <c r="C777" s="1"/>
      <c r="D777" s="1"/>
    </row>
    <row r="778" spans="1:4" ht="12.75" customHeight="1" x14ac:dyDescent="0.2">
      <c r="A778" s="1"/>
      <c r="C778" s="1"/>
      <c r="D778" s="1"/>
    </row>
    <row r="779" spans="1:4" ht="12.75" customHeight="1" x14ac:dyDescent="0.2">
      <c r="A779" s="1"/>
      <c r="C779" s="1"/>
      <c r="D779" s="1"/>
    </row>
    <row r="780" spans="1:4" ht="12.75" customHeight="1" x14ac:dyDescent="0.2">
      <c r="A780" s="1"/>
      <c r="C780" s="1"/>
      <c r="D780" s="1"/>
    </row>
    <row r="781" spans="1:4" ht="12.75" customHeight="1" x14ac:dyDescent="0.2">
      <c r="A781" s="1"/>
      <c r="C781" s="1"/>
      <c r="D781" s="1"/>
    </row>
    <row r="782" spans="1:4" ht="12.75" customHeight="1" x14ac:dyDescent="0.2">
      <c r="A782" s="1"/>
      <c r="C782" s="1"/>
      <c r="D782" s="1"/>
    </row>
    <row r="783" spans="1:4" ht="12.75" customHeight="1" x14ac:dyDescent="0.2">
      <c r="A783" s="1"/>
      <c r="C783" s="1"/>
      <c r="D783" s="1"/>
    </row>
    <row r="784" spans="1:4" ht="12.75" customHeight="1" x14ac:dyDescent="0.2">
      <c r="A784" s="1"/>
      <c r="C784" s="1"/>
      <c r="D784" s="1"/>
    </row>
    <row r="785" spans="1:4" ht="12.75" customHeight="1" x14ac:dyDescent="0.2">
      <c r="A785" s="1"/>
      <c r="C785" s="1"/>
      <c r="D785" s="1"/>
    </row>
    <row r="786" spans="1:4" ht="12.75" customHeight="1" x14ac:dyDescent="0.2">
      <c r="A786" s="1"/>
      <c r="C786" s="1"/>
      <c r="D786" s="1"/>
    </row>
    <row r="787" spans="1:4" ht="12.75" customHeight="1" x14ac:dyDescent="0.2">
      <c r="A787" s="1"/>
      <c r="C787" s="1"/>
      <c r="D787" s="1"/>
    </row>
    <row r="788" spans="1:4" ht="12.75" customHeight="1" x14ac:dyDescent="0.2">
      <c r="A788" s="1"/>
      <c r="C788" s="1"/>
      <c r="D788" s="1"/>
    </row>
    <row r="789" spans="1:4" ht="12.75" customHeight="1" x14ac:dyDescent="0.2">
      <c r="A789" s="1"/>
      <c r="C789" s="1"/>
      <c r="D789" s="1"/>
    </row>
    <row r="790" spans="1:4" ht="12.75" customHeight="1" x14ac:dyDescent="0.2">
      <c r="A790" s="1"/>
      <c r="C790" s="1"/>
      <c r="D790" s="1"/>
    </row>
    <row r="791" spans="1:4" ht="12.75" customHeight="1" x14ac:dyDescent="0.2">
      <c r="A791" s="1"/>
      <c r="C791" s="1"/>
      <c r="D791" s="1"/>
    </row>
    <row r="792" spans="1:4" ht="12.75" customHeight="1" x14ac:dyDescent="0.2">
      <c r="A792" s="1"/>
      <c r="C792" s="1"/>
      <c r="D792" s="1"/>
    </row>
    <row r="793" spans="1:4" ht="12.75" customHeight="1" x14ac:dyDescent="0.2">
      <c r="A793" s="1"/>
      <c r="C793" s="1"/>
      <c r="D793" s="1"/>
    </row>
    <row r="794" spans="1:4" ht="12.75" customHeight="1" x14ac:dyDescent="0.2">
      <c r="A794" s="1"/>
      <c r="C794" s="1"/>
      <c r="D794" s="1"/>
    </row>
    <row r="795" spans="1:4" ht="12.75" customHeight="1" x14ac:dyDescent="0.2">
      <c r="A795" s="1"/>
      <c r="C795" s="1"/>
      <c r="D795" s="1"/>
    </row>
    <row r="796" spans="1:4" ht="12.75" customHeight="1" x14ac:dyDescent="0.2">
      <c r="A796" s="1"/>
      <c r="C796" s="1"/>
      <c r="D796" s="1"/>
    </row>
    <row r="797" spans="1:4" ht="12.75" customHeight="1" x14ac:dyDescent="0.2">
      <c r="A797" s="1"/>
      <c r="C797" s="1"/>
      <c r="D797" s="1"/>
    </row>
    <row r="798" spans="1:4" ht="12.75" customHeight="1" x14ac:dyDescent="0.2">
      <c r="A798" s="1"/>
      <c r="C798" s="1"/>
      <c r="D798" s="1"/>
    </row>
    <row r="799" spans="1:4" ht="12.75" customHeight="1" x14ac:dyDescent="0.2">
      <c r="A799" s="1"/>
      <c r="C799" s="1"/>
      <c r="D799" s="1"/>
    </row>
    <row r="800" spans="1:4" ht="12.75" customHeight="1" x14ac:dyDescent="0.2">
      <c r="A800" s="1"/>
      <c r="C800" s="1"/>
      <c r="D800" s="1"/>
    </row>
    <row r="801" spans="1:4" ht="12.75" customHeight="1" x14ac:dyDescent="0.2">
      <c r="A801" s="1"/>
      <c r="C801" s="1"/>
      <c r="D801" s="1"/>
    </row>
    <row r="802" spans="1:4" ht="12.75" customHeight="1" x14ac:dyDescent="0.2">
      <c r="A802" s="1"/>
      <c r="C802" s="1"/>
      <c r="D802" s="1"/>
    </row>
    <row r="803" spans="1:4" ht="12.75" customHeight="1" x14ac:dyDescent="0.2">
      <c r="A803" s="1"/>
      <c r="C803" s="1"/>
      <c r="D803" s="1"/>
    </row>
    <row r="804" spans="1:4" ht="12.75" customHeight="1" x14ac:dyDescent="0.2">
      <c r="A804" s="1"/>
      <c r="C804" s="1"/>
      <c r="D804" s="1"/>
    </row>
    <row r="805" spans="1:4" ht="12.75" customHeight="1" x14ac:dyDescent="0.2">
      <c r="A805" s="1"/>
      <c r="C805" s="1"/>
      <c r="D805" s="1"/>
    </row>
    <row r="806" spans="1:4" ht="12.75" customHeight="1" x14ac:dyDescent="0.2">
      <c r="A806" s="1"/>
      <c r="C806" s="1"/>
      <c r="D806" s="1"/>
    </row>
    <row r="807" spans="1:4" ht="12.75" customHeight="1" x14ac:dyDescent="0.2">
      <c r="A807" s="1"/>
      <c r="C807" s="1"/>
      <c r="D807" s="1"/>
    </row>
    <row r="808" spans="1:4" ht="12.75" customHeight="1" x14ac:dyDescent="0.2">
      <c r="A808" s="1"/>
      <c r="C808" s="1"/>
      <c r="D808" s="1"/>
    </row>
    <row r="809" spans="1:4" ht="12.75" customHeight="1" x14ac:dyDescent="0.2">
      <c r="A809" s="1"/>
      <c r="C809" s="1"/>
      <c r="D809" s="1"/>
    </row>
    <row r="810" spans="1:4" ht="12.75" customHeight="1" x14ac:dyDescent="0.2">
      <c r="A810" s="1"/>
      <c r="C810" s="1"/>
      <c r="D810" s="1"/>
    </row>
    <row r="811" spans="1:4" ht="12.75" customHeight="1" x14ac:dyDescent="0.2">
      <c r="A811" s="1"/>
      <c r="C811" s="1"/>
      <c r="D811" s="1"/>
    </row>
    <row r="812" spans="1:4" ht="12.75" customHeight="1" x14ac:dyDescent="0.2">
      <c r="A812" s="1"/>
      <c r="C812" s="1"/>
      <c r="D812" s="1"/>
    </row>
    <row r="813" spans="1:4" ht="12.75" customHeight="1" x14ac:dyDescent="0.2">
      <c r="A813" s="1"/>
      <c r="C813" s="1"/>
      <c r="D813" s="1"/>
    </row>
    <row r="814" spans="1:4" ht="12.75" customHeight="1" x14ac:dyDescent="0.2">
      <c r="A814" s="1"/>
      <c r="C814" s="1"/>
      <c r="D814" s="1"/>
    </row>
    <row r="815" spans="1:4" ht="12.75" customHeight="1" x14ac:dyDescent="0.2">
      <c r="A815" s="1"/>
      <c r="C815" s="1"/>
      <c r="D815" s="1"/>
    </row>
    <row r="816" spans="1:4" ht="12.75" customHeight="1" x14ac:dyDescent="0.2">
      <c r="A816" s="1"/>
      <c r="C816" s="1"/>
      <c r="D816" s="1"/>
    </row>
    <row r="817" spans="1:4" ht="12.75" customHeight="1" x14ac:dyDescent="0.2">
      <c r="A817" s="1"/>
      <c r="C817" s="1"/>
      <c r="D817" s="1"/>
    </row>
    <row r="818" spans="1:4" ht="12.75" customHeight="1" x14ac:dyDescent="0.2">
      <c r="A818" s="1"/>
      <c r="C818" s="1"/>
      <c r="D818" s="1"/>
    </row>
    <row r="819" spans="1:4" ht="12.75" customHeight="1" x14ac:dyDescent="0.2">
      <c r="A819" s="1"/>
      <c r="C819" s="1"/>
      <c r="D819" s="1"/>
    </row>
    <row r="820" spans="1:4" ht="12.75" customHeight="1" x14ac:dyDescent="0.2">
      <c r="A820" s="1"/>
      <c r="C820" s="1"/>
      <c r="D820" s="1"/>
    </row>
    <row r="821" spans="1:4" ht="12.75" customHeight="1" x14ac:dyDescent="0.2">
      <c r="A821" s="1"/>
      <c r="C821" s="1"/>
      <c r="D821" s="1"/>
    </row>
    <row r="822" spans="1:4" ht="12.75" customHeight="1" x14ac:dyDescent="0.2">
      <c r="A822" s="1"/>
      <c r="C822" s="1"/>
      <c r="D822" s="1"/>
    </row>
    <row r="823" spans="1:4" ht="12.75" customHeight="1" x14ac:dyDescent="0.2">
      <c r="A823" s="1"/>
      <c r="C823" s="1"/>
      <c r="D823" s="1"/>
    </row>
    <row r="824" spans="1:4" ht="12.75" customHeight="1" x14ac:dyDescent="0.2">
      <c r="A824" s="1"/>
      <c r="C824" s="1"/>
      <c r="D824" s="1"/>
    </row>
    <row r="825" spans="1:4" ht="12.75" customHeight="1" x14ac:dyDescent="0.2">
      <c r="A825" s="1"/>
      <c r="C825" s="1"/>
      <c r="D825" s="1"/>
    </row>
    <row r="826" spans="1:4" ht="12.75" customHeight="1" x14ac:dyDescent="0.2">
      <c r="A826" s="1"/>
      <c r="C826" s="1"/>
      <c r="D826" s="1"/>
    </row>
    <row r="827" spans="1:4" ht="12.75" customHeight="1" x14ac:dyDescent="0.2">
      <c r="A827" s="1"/>
      <c r="C827" s="1"/>
      <c r="D827" s="1"/>
    </row>
    <row r="828" spans="1:4" ht="12.75" customHeight="1" x14ac:dyDescent="0.2">
      <c r="A828" s="1"/>
      <c r="C828" s="1"/>
      <c r="D828" s="1"/>
    </row>
    <row r="829" spans="1:4" ht="12.75" customHeight="1" x14ac:dyDescent="0.2">
      <c r="A829" s="1"/>
      <c r="C829" s="1"/>
      <c r="D829" s="1"/>
    </row>
    <row r="830" spans="1:4" ht="12.75" customHeight="1" x14ac:dyDescent="0.2">
      <c r="A830" s="1"/>
      <c r="C830" s="1"/>
      <c r="D830" s="1"/>
    </row>
    <row r="831" spans="1:4" ht="12.75" customHeight="1" x14ac:dyDescent="0.2">
      <c r="A831" s="1"/>
      <c r="C831" s="1"/>
      <c r="D831" s="1"/>
    </row>
    <row r="832" spans="1:4" ht="12.75" customHeight="1" x14ac:dyDescent="0.2">
      <c r="A832" s="1"/>
      <c r="C832" s="1"/>
      <c r="D832" s="1"/>
    </row>
    <row r="833" spans="1:4" ht="12.75" customHeight="1" x14ac:dyDescent="0.2">
      <c r="A833" s="1"/>
      <c r="C833" s="1"/>
      <c r="D833" s="1"/>
    </row>
    <row r="834" spans="1:4" ht="12.75" customHeight="1" x14ac:dyDescent="0.2">
      <c r="A834" s="1"/>
      <c r="C834" s="1"/>
      <c r="D834" s="1"/>
    </row>
    <row r="835" spans="1:4" ht="12.75" customHeight="1" x14ac:dyDescent="0.2">
      <c r="A835" s="1"/>
      <c r="C835" s="1"/>
      <c r="D835" s="1"/>
    </row>
    <row r="836" spans="1:4" ht="12.75" customHeight="1" x14ac:dyDescent="0.2">
      <c r="A836" s="1"/>
      <c r="C836" s="1"/>
      <c r="D836" s="1"/>
    </row>
    <row r="837" spans="1:4" ht="12.75" customHeight="1" x14ac:dyDescent="0.2">
      <c r="A837" s="1"/>
      <c r="C837" s="1"/>
      <c r="D837" s="1"/>
    </row>
    <row r="838" spans="1:4" ht="12.75" customHeight="1" x14ac:dyDescent="0.2">
      <c r="A838" s="1"/>
      <c r="C838" s="1"/>
      <c r="D838" s="1"/>
    </row>
    <row r="839" spans="1:4" ht="12.75" customHeight="1" x14ac:dyDescent="0.2">
      <c r="A839" s="1"/>
      <c r="C839" s="1"/>
      <c r="D839" s="1"/>
    </row>
    <row r="840" spans="1:4" ht="12.75" customHeight="1" x14ac:dyDescent="0.2">
      <c r="A840" s="1"/>
      <c r="C840" s="1"/>
      <c r="D840" s="1"/>
    </row>
    <row r="841" spans="1:4" ht="12.75" customHeight="1" x14ac:dyDescent="0.2">
      <c r="A841" s="1"/>
      <c r="C841" s="1"/>
      <c r="D841" s="1"/>
    </row>
    <row r="842" spans="1:4" ht="12.75" customHeight="1" x14ac:dyDescent="0.2">
      <c r="A842" s="1"/>
      <c r="C842" s="1"/>
      <c r="D842" s="1"/>
    </row>
    <row r="843" spans="1:4" ht="12.75" customHeight="1" x14ac:dyDescent="0.2">
      <c r="A843" s="1"/>
      <c r="C843" s="1"/>
      <c r="D843" s="1"/>
    </row>
    <row r="844" spans="1:4" ht="12.75" customHeight="1" x14ac:dyDescent="0.2">
      <c r="A844" s="1"/>
      <c r="C844" s="1"/>
      <c r="D844" s="1"/>
    </row>
    <row r="845" spans="1:4" ht="12.75" customHeight="1" x14ac:dyDescent="0.2">
      <c r="A845" s="1"/>
      <c r="C845" s="1"/>
      <c r="D845" s="1"/>
    </row>
    <row r="846" spans="1:4" ht="12.75" customHeight="1" x14ac:dyDescent="0.2">
      <c r="A846" s="1"/>
      <c r="C846" s="1"/>
      <c r="D846" s="1"/>
    </row>
    <row r="847" spans="1:4" ht="12.75" customHeight="1" x14ac:dyDescent="0.2">
      <c r="A847" s="1"/>
      <c r="C847" s="1"/>
      <c r="D847" s="1"/>
    </row>
    <row r="848" spans="1:4" ht="12.75" customHeight="1" x14ac:dyDescent="0.2">
      <c r="A848" s="1"/>
      <c r="C848" s="1"/>
      <c r="D848" s="1"/>
    </row>
    <row r="849" spans="1:4" ht="12.75" customHeight="1" x14ac:dyDescent="0.2">
      <c r="A849" s="1"/>
      <c r="C849" s="1"/>
      <c r="D849" s="1"/>
    </row>
    <row r="850" spans="1:4" ht="12.75" customHeight="1" x14ac:dyDescent="0.2">
      <c r="A850" s="1"/>
      <c r="C850" s="1"/>
      <c r="D850" s="1"/>
    </row>
    <row r="851" spans="1:4" ht="12.75" customHeight="1" x14ac:dyDescent="0.2">
      <c r="A851" s="1"/>
      <c r="C851" s="1"/>
      <c r="D851" s="1"/>
    </row>
    <row r="852" spans="1:4" ht="12.75" customHeight="1" x14ac:dyDescent="0.2">
      <c r="A852" s="1"/>
      <c r="C852" s="1"/>
      <c r="D852" s="1"/>
    </row>
    <row r="853" spans="1:4" ht="12.75" customHeight="1" x14ac:dyDescent="0.2">
      <c r="A853" s="1"/>
      <c r="C853" s="1"/>
      <c r="D853" s="1"/>
    </row>
    <row r="854" spans="1:4" ht="12.75" customHeight="1" x14ac:dyDescent="0.2">
      <c r="A854" s="1"/>
      <c r="C854" s="1"/>
      <c r="D854" s="1"/>
    </row>
    <row r="855" spans="1:4" ht="12.75" customHeight="1" x14ac:dyDescent="0.2">
      <c r="A855" s="1"/>
      <c r="C855" s="1"/>
      <c r="D855" s="1"/>
    </row>
    <row r="856" spans="1:4" ht="12.75" customHeight="1" x14ac:dyDescent="0.2">
      <c r="A856" s="1"/>
      <c r="C856" s="1"/>
      <c r="D856" s="1"/>
    </row>
    <row r="857" spans="1:4" ht="12.75" customHeight="1" x14ac:dyDescent="0.2">
      <c r="A857" s="1"/>
      <c r="C857" s="1"/>
      <c r="D857" s="1"/>
    </row>
    <row r="858" spans="1:4" ht="12.75" customHeight="1" x14ac:dyDescent="0.2">
      <c r="A858" s="1"/>
      <c r="C858" s="1"/>
      <c r="D858" s="1"/>
    </row>
    <row r="859" spans="1:4" ht="12.75" customHeight="1" x14ac:dyDescent="0.2">
      <c r="A859" s="1"/>
      <c r="C859" s="1"/>
      <c r="D859" s="1"/>
    </row>
    <row r="860" spans="1:4" ht="12.75" customHeight="1" x14ac:dyDescent="0.2">
      <c r="A860" s="1"/>
      <c r="C860" s="1"/>
      <c r="D860" s="1"/>
    </row>
    <row r="861" spans="1:4" ht="12.75" customHeight="1" x14ac:dyDescent="0.2">
      <c r="A861" s="1"/>
      <c r="C861" s="1"/>
      <c r="D861" s="1"/>
    </row>
    <row r="862" spans="1:4" ht="12.75" customHeight="1" x14ac:dyDescent="0.2">
      <c r="A862" s="1"/>
      <c r="C862" s="1"/>
      <c r="D862" s="1"/>
    </row>
    <row r="863" spans="1:4" ht="12.75" customHeight="1" x14ac:dyDescent="0.2">
      <c r="A863" s="1"/>
      <c r="C863" s="1"/>
      <c r="D863" s="1"/>
    </row>
    <row r="864" spans="1:4" ht="12.75" customHeight="1" x14ac:dyDescent="0.2">
      <c r="A864" s="1"/>
      <c r="C864" s="1"/>
      <c r="D864" s="1"/>
    </row>
    <row r="865" spans="1:4" ht="12.75" customHeight="1" x14ac:dyDescent="0.2">
      <c r="A865" s="1"/>
      <c r="C865" s="1"/>
      <c r="D865" s="1"/>
    </row>
    <row r="866" spans="1:4" ht="12.75" customHeight="1" x14ac:dyDescent="0.2">
      <c r="A866" s="1"/>
      <c r="C866" s="1"/>
      <c r="D866" s="1"/>
    </row>
    <row r="867" spans="1:4" ht="12.75" customHeight="1" x14ac:dyDescent="0.2">
      <c r="A867" s="1"/>
      <c r="C867" s="1"/>
      <c r="D867" s="1"/>
    </row>
    <row r="868" spans="1:4" ht="12.75" customHeight="1" x14ac:dyDescent="0.2">
      <c r="A868" s="1"/>
      <c r="C868" s="1"/>
      <c r="D868" s="1"/>
    </row>
    <row r="869" spans="1:4" ht="12.75" customHeight="1" x14ac:dyDescent="0.2">
      <c r="A869" s="1"/>
      <c r="C869" s="1"/>
      <c r="D869" s="1"/>
    </row>
    <row r="870" spans="1:4" ht="12.75" customHeight="1" x14ac:dyDescent="0.2">
      <c r="A870" s="1"/>
      <c r="C870" s="1"/>
      <c r="D870" s="1"/>
    </row>
    <row r="871" spans="1:4" ht="12.75" customHeight="1" x14ac:dyDescent="0.2">
      <c r="A871" s="1"/>
      <c r="C871" s="1"/>
      <c r="D871" s="1"/>
    </row>
    <row r="872" spans="1:4" ht="12.75" customHeight="1" x14ac:dyDescent="0.2">
      <c r="A872" s="1"/>
      <c r="C872" s="1"/>
      <c r="D872" s="1"/>
    </row>
    <row r="873" spans="1:4" ht="12.75" customHeight="1" x14ac:dyDescent="0.2">
      <c r="A873" s="1"/>
      <c r="C873" s="1"/>
      <c r="D873" s="1"/>
    </row>
    <row r="874" spans="1:4" ht="12.75" customHeight="1" x14ac:dyDescent="0.2">
      <c r="A874" s="1"/>
      <c r="C874" s="1"/>
      <c r="D874" s="1"/>
    </row>
    <row r="875" spans="1:4" ht="12.75" customHeight="1" x14ac:dyDescent="0.2">
      <c r="A875" s="1"/>
      <c r="C875" s="1"/>
      <c r="D875" s="1"/>
    </row>
    <row r="876" spans="1:4" ht="12.75" customHeight="1" x14ac:dyDescent="0.2">
      <c r="A876" s="1"/>
      <c r="C876" s="1"/>
      <c r="D876" s="1"/>
    </row>
    <row r="877" spans="1:4" ht="12.75" customHeight="1" x14ac:dyDescent="0.2">
      <c r="A877" s="1"/>
      <c r="C877" s="1"/>
      <c r="D877" s="1"/>
    </row>
    <row r="878" spans="1:4" ht="12.75" customHeight="1" x14ac:dyDescent="0.2">
      <c r="A878" s="1"/>
      <c r="C878" s="1"/>
      <c r="D878" s="1"/>
    </row>
    <row r="879" spans="1:4" ht="12.75" customHeight="1" x14ac:dyDescent="0.2">
      <c r="A879" s="1"/>
      <c r="C879" s="1"/>
      <c r="D879" s="1"/>
    </row>
    <row r="880" spans="1:4" ht="12.75" customHeight="1" x14ac:dyDescent="0.2">
      <c r="A880" s="1"/>
      <c r="C880" s="1"/>
      <c r="D880" s="1"/>
    </row>
    <row r="881" spans="1:4" ht="12.75" customHeight="1" x14ac:dyDescent="0.2">
      <c r="A881" s="1"/>
      <c r="C881" s="1"/>
      <c r="D881" s="1"/>
    </row>
    <row r="882" spans="1:4" ht="12.75" customHeight="1" x14ac:dyDescent="0.2">
      <c r="A882" s="1"/>
      <c r="C882" s="1"/>
      <c r="D882" s="1"/>
    </row>
    <row r="883" spans="1:4" ht="12.75" customHeight="1" x14ac:dyDescent="0.2">
      <c r="A883" s="1"/>
      <c r="C883" s="1"/>
      <c r="D883" s="1"/>
    </row>
    <row r="884" spans="1:4" ht="12.75" customHeight="1" x14ac:dyDescent="0.2">
      <c r="A884" s="1"/>
      <c r="C884" s="1"/>
      <c r="D884" s="1"/>
    </row>
    <row r="885" spans="1:4" ht="12.75" customHeight="1" x14ac:dyDescent="0.2">
      <c r="A885" s="1"/>
      <c r="C885" s="1"/>
      <c r="D885" s="1"/>
    </row>
    <row r="886" spans="1:4" ht="12.75" customHeight="1" x14ac:dyDescent="0.2">
      <c r="A886" s="1"/>
      <c r="C886" s="1"/>
      <c r="D886" s="1"/>
    </row>
    <row r="887" spans="1:4" ht="12.75" customHeight="1" x14ac:dyDescent="0.2">
      <c r="A887" s="1"/>
      <c r="C887" s="1"/>
      <c r="D887" s="1"/>
    </row>
    <row r="888" spans="1:4" ht="12.75" customHeight="1" x14ac:dyDescent="0.2">
      <c r="A888" s="1"/>
      <c r="C888" s="1"/>
      <c r="D888" s="1"/>
    </row>
    <row r="889" spans="1:4" ht="12.75" customHeight="1" x14ac:dyDescent="0.2">
      <c r="A889" s="1"/>
      <c r="C889" s="1"/>
      <c r="D889" s="1"/>
    </row>
    <row r="890" spans="1:4" ht="12.75" customHeight="1" x14ac:dyDescent="0.2">
      <c r="A890" s="1"/>
      <c r="C890" s="1"/>
      <c r="D890" s="1"/>
    </row>
    <row r="891" spans="1:4" ht="12.75" customHeight="1" x14ac:dyDescent="0.2">
      <c r="A891" s="1"/>
      <c r="C891" s="1"/>
      <c r="D891" s="1"/>
    </row>
    <row r="892" spans="1:4" ht="12.75" customHeight="1" x14ac:dyDescent="0.2">
      <c r="A892" s="1"/>
      <c r="C892" s="1"/>
      <c r="D892" s="1"/>
    </row>
    <row r="893" spans="1:4" ht="12.75" customHeight="1" x14ac:dyDescent="0.2">
      <c r="A893" s="1"/>
      <c r="C893" s="1"/>
      <c r="D893" s="1"/>
    </row>
    <row r="894" spans="1:4" ht="12.75" customHeight="1" x14ac:dyDescent="0.2">
      <c r="A894" s="1"/>
      <c r="C894" s="1"/>
      <c r="D894" s="1"/>
    </row>
    <row r="895" spans="1:4" ht="12.75" customHeight="1" x14ac:dyDescent="0.2">
      <c r="A895" s="1"/>
      <c r="C895" s="1"/>
      <c r="D895" s="1"/>
    </row>
    <row r="896" spans="1:4" ht="12.75" customHeight="1" x14ac:dyDescent="0.2">
      <c r="A896" s="1"/>
      <c r="C896" s="1"/>
      <c r="D896" s="1"/>
    </row>
    <row r="897" spans="1:4" ht="12.75" customHeight="1" x14ac:dyDescent="0.2">
      <c r="A897" s="1"/>
      <c r="C897" s="1"/>
      <c r="D897" s="1"/>
    </row>
    <row r="898" spans="1:4" ht="12.75" customHeight="1" x14ac:dyDescent="0.2">
      <c r="A898" s="1"/>
      <c r="C898" s="1"/>
      <c r="D898" s="1"/>
    </row>
    <row r="899" spans="1:4" ht="12.75" customHeight="1" x14ac:dyDescent="0.2">
      <c r="A899" s="1"/>
      <c r="C899" s="1"/>
      <c r="D899" s="1"/>
    </row>
    <row r="900" spans="1:4" ht="12.75" customHeight="1" x14ac:dyDescent="0.2">
      <c r="A900" s="1"/>
      <c r="C900" s="1"/>
      <c r="D900" s="1"/>
    </row>
    <row r="901" spans="1:4" ht="12.75" customHeight="1" x14ac:dyDescent="0.2">
      <c r="A901" s="1"/>
      <c r="C901" s="1"/>
      <c r="D901" s="1"/>
    </row>
    <row r="902" spans="1:4" ht="12.75" customHeight="1" x14ac:dyDescent="0.2">
      <c r="A902" s="1"/>
      <c r="C902" s="1"/>
      <c r="D902" s="1"/>
    </row>
    <row r="903" spans="1:4" ht="12.75" customHeight="1" x14ac:dyDescent="0.2">
      <c r="A903" s="1"/>
      <c r="C903" s="1"/>
      <c r="D903" s="1"/>
    </row>
    <row r="904" spans="1:4" ht="12.75" customHeight="1" x14ac:dyDescent="0.2">
      <c r="A904" s="1"/>
      <c r="C904" s="1"/>
      <c r="D904" s="1"/>
    </row>
    <row r="905" spans="1:4" ht="12.75" customHeight="1" x14ac:dyDescent="0.2">
      <c r="A905" s="1"/>
      <c r="C905" s="1"/>
      <c r="D905" s="1"/>
    </row>
    <row r="906" spans="1:4" ht="12.75" customHeight="1" x14ac:dyDescent="0.2">
      <c r="A906" s="1"/>
      <c r="C906" s="1"/>
      <c r="D906" s="1"/>
    </row>
    <row r="907" spans="1:4" ht="12.75" customHeight="1" x14ac:dyDescent="0.2">
      <c r="A907" s="1"/>
      <c r="C907" s="1"/>
      <c r="D907" s="1"/>
    </row>
    <row r="908" spans="1:4" ht="12.75" customHeight="1" x14ac:dyDescent="0.2">
      <c r="A908" s="1"/>
      <c r="C908" s="1"/>
      <c r="D908" s="1"/>
    </row>
    <row r="909" spans="1:4" ht="12.75" customHeight="1" x14ac:dyDescent="0.2">
      <c r="A909" s="1"/>
      <c r="C909" s="1"/>
      <c r="D909" s="1"/>
    </row>
    <row r="910" spans="1:4" ht="12.75" customHeight="1" x14ac:dyDescent="0.2">
      <c r="A910" s="1"/>
      <c r="C910" s="1"/>
      <c r="D910" s="1"/>
    </row>
    <row r="911" spans="1:4" ht="12.75" customHeight="1" x14ac:dyDescent="0.2">
      <c r="A911" s="1"/>
      <c r="C911" s="1"/>
      <c r="D911" s="1"/>
    </row>
    <row r="912" spans="1:4" ht="12.75" customHeight="1" x14ac:dyDescent="0.2">
      <c r="A912" s="1"/>
      <c r="C912" s="1"/>
      <c r="D912" s="1"/>
    </row>
    <row r="913" spans="1:4" ht="12.75" customHeight="1" x14ac:dyDescent="0.2">
      <c r="A913" s="1"/>
      <c r="C913" s="1"/>
      <c r="D913" s="1"/>
    </row>
    <row r="914" spans="1:4" ht="12.75" customHeight="1" x14ac:dyDescent="0.2">
      <c r="A914" s="1"/>
      <c r="C914" s="1"/>
      <c r="D914" s="1"/>
    </row>
    <row r="915" spans="1:4" ht="12.75" customHeight="1" x14ac:dyDescent="0.2">
      <c r="A915" s="1"/>
      <c r="C915" s="1"/>
      <c r="D915" s="1"/>
    </row>
    <row r="916" spans="1:4" ht="12.75" customHeight="1" x14ac:dyDescent="0.2">
      <c r="A916" s="1"/>
      <c r="C916" s="1"/>
      <c r="D916" s="1"/>
    </row>
    <row r="917" spans="1:4" ht="12.75" customHeight="1" x14ac:dyDescent="0.2">
      <c r="A917" s="1"/>
      <c r="C917" s="1"/>
      <c r="D917" s="1"/>
    </row>
    <row r="918" spans="1:4" ht="12.75" customHeight="1" x14ac:dyDescent="0.2">
      <c r="A918" s="1"/>
      <c r="C918" s="1"/>
      <c r="D918" s="1"/>
    </row>
    <row r="919" spans="1:4" ht="12.75" customHeight="1" x14ac:dyDescent="0.2">
      <c r="A919" s="1"/>
      <c r="C919" s="1"/>
      <c r="D919" s="1"/>
    </row>
    <row r="920" spans="1:4" ht="12.75" customHeight="1" x14ac:dyDescent="0.2">
      <c r="A920" s="1"/>
      <c r="C920" s="1"/>
      <c r="D920" s="1"/>
    </row>
    <row r="921" spans="1:4" ht="12.75" customHeight="1" x14ac:dyDescent="0.2">
      <c r="A921" s="1"/>
      <c r="C921" s="1"/>
      <c r="D921" s="1"/>
    </row>
    <row r="922" spans="1:4" ht="12.75" customHeight="1" x14ac:dyDescent="0.2">
      <c r="A922" s="1"/>
      <c r="C922" s="1"/>
      <c r="D922" s="1"/>
    </row>
    <row r="923" spans="1:4" ht="12.75" customHeight="1" x14ac:dyDescent="0.2">
      <c r="A923" s="1"/>
      <c r="C923" s="1"/>
      <c r="D923" s="1"/>
    </row>
    <row r="924" spans="1:4" ht="12.75" customHeight="1" x14ac:dyDescent="0.2">
      <c r="A924" s="1"/>
      <c r="C924" s="1"/>
      <c r="D924" s="1"/>
    </row>
    <row r="925" spans="1:4" ht="12.75" customHeight="1" x14ac:dyDescent="0.2">
      <c r="A925" s="1"/>
      <c r="C925" s="1"/>
      <c r="D925" s="1"/>
    </row>
    <row r="926" spans="1:4" ht="12.75" customHeight="1" x14ac:dyDescent="0.2">
      <c r="A926" s="1"/>
      <c r="C926" s="1"/>
      <c r="D926" s="1"/>
    </row>
    <row r="927" spans="1:4" ht="12.75" customHeight="1" x14ac:dyDescent="0.2">
      <c r="A927" s="1"/>
      <c r="C927" s="1"/>
      <c r="D927" s="1"/>
    </row>
    <row r="928" spans="1:4" ht="12.75" customHeight="1" x14ac:dyDescent="0.2">
      <c r="A928" s="1"/>
      <c r="C928" s="1"/>
      <c r="D928" s="1"/>
    </row>
    <row r="929" spans="1:4" ht="12.75" customHeight="1" x14ac:dyDescent="0.2">
      <c r="A929" s="1"/>
      <c r="C929" s="1"/>
      <c r="D929" s="1"/>
    </row>
    <row r="930" spans="1:4" ht="12.75" customHeight="1" x14ac:dyDescent="0.2">
      <c r="A930" s="1"/>
      <c r="C930" s="1"/>
      <c r="D930" s="1"/>
    </row>
    <row r="931" spans="1:4" ht="12.75" customHeight="1" x14ac:dyDescent="0.2">
      <c r="A931" s="1"/>
      <c r="C931" s="1"/>
      <c r="D931" s="1"/>
    </row>
    <row r="932" spans="1:4" ht="12.75" customHeight="1" x14ac:dyDescent="0.2">
      <c r="A932" s="1"/>
      <c r="C932" s="1"/>
      <c r="D932" s="1"/>
    </row>
    <row r="933" spans="1:4" ht="12.75" customHeight="1" x14ac:dyDescent="0.2">
      <c r="A933" s="1"/>
      <c r="C933" s="1"/>
      <c r="D933" s="1"/>
    </row>
    <row r="934" spans="1:4" ht="12.75" customHeight="1" x14ac:dyDescent="0.2">
      <c r="A934" s="1"/>
      <c r="C934" s="1"/>
      <c r="D934" s="1"/>
    </row>
    <row r="935" spans="1:4" ht="12.75" customHeight="1" x14ac:dyDescent="0.2">
      <c r="A935" s="1"/>
      <c r="C935" s="1"/>
      <c r="D935" s="1"/>
    </row>
    <row r="936" spans="1:4" ht="12.75" customHeight="1" x14ac:dyDescent="0.2">
      <c r="A936" s="1"/>
      <c r="C936" s="1"/>
      <c r="D936" s="1"/>
    </row>
    <row r="937" spans="1:4" ht="12.75" customHeight="1" x14ac:dyDescent="0.2">
      <c r="A937" s="1"/>
      <c r="C937" s="1"/>
      <c r="D937" s="1"/>
    </row>
    <row r="938" spans="1:4" ht="12.75" customHeight="1" x14ac:dyDescent="0.2">
      <c r="A938" s="1"/>
      <c r="C938" s="1"/>
      <c r="D938" s="1"/>
    </row>
    <row r="939" spans="1:4" ht="12.75" customHeight="1" x14ac:dyDescent="0.2">
      <c r="A939" s="1"/>
      <c r="C939" s="1"/>
      <c r="D939" s="1"/>
    </row>
    <row r="940" spans="1:4" ht="12.75" customHeight="1" x14ac:dyDescent="0.2">
      <c r="A940" s="1"/>
      <c r="C940" s="1"/>
      <c r="D940" s="1"/>
    </row>
    <row r="941" spans="1:4" ht="12.75" customHeight="1" x14ac:dyDescent="0.2">
      <c r="A941" s="1"/>
      <c r="C941" s="1"/>
      <c r="D941" s="1"/>
    </row>
    <row r="942" spans="1:4" ht="12.75" customHeight="1" x14ac:dyDescent="0.2">
      <c r="A942" s="1"/>
      <c r="C942" s="1"/>
      <c r="D942" s="1"/>
    </row>
    <row r="943" spans="1:4" ht="12.75" customHeight="1" x14ac:dyDescent="0.2">
      <c r="A943" s="1"/>
      <c r="C943" s="1"/>
      <c r="D943" s="1"/>
    </row>
    <row r="944" spans="1:4" ht="12.75" customHeight="1" x14ac:dyDescent="0.2">
      <c r="A944" s="1"/>
      <c r="C944" s="1"/>
      <c r="D944" s="1"/>
    </row>
    <row r="945" spans="1:4" ht="12.75" customHeight="1" x14ac:dyDescent="0.2">
      <c r="A945" s="1"/>
      <c r="C945" s="1"/>
      <c r="D945" s="1"/>
    </row>
    <row r="946" spans="1:4" ht="12.75" customHeight="1" x14ac:dyDescent="0.2">
      <c r="A946" s="1"/>
      <c r="C946" s="1"/>
      <c r="D946" s="1"/>
    </row>
    <row r="947" spans="1:4" ht="12.75" customHeight="1" x14ac:dyDescent="0.2">
      <c r="A947" s="1"/>
      <c r="C947" s="1"/>
      <c r="D947" s="1"/>
    </row>
    <row r="948" spans="1:4" ht="12.75" customHeight="1" x14ac:dyDescent="0.2">
      <c r="A948" s="1"/>
      <c r="C948" s="1"/>
      <c r="D948" s="1"/>
    </row>
    <row r="949" spans="1:4" ht="12.75" customHeight="1" x14ac:dyDescent="0.2">
      <c r="A949" s="1"/>
      <c r="C949" s="1"/>
      <c r="D949" s="1"/>
    </row>
    <row r="950" spans="1:4" ht="12.75" customHeight="1" x14ac:dyDescent="0.2">
      <c r="A950" s="1"/>
      <c r="C950" s="1"/>
      <c r="D950" s="1"/>
    </row>
    <row r="951" spans="1:4" ht="12.75" customHeight="1" x14ac:dyDescent="0.2">
      <c r="A951" s="1"/>
      <c r="C951" s="1"/>
      <c r="D951" s="1"/>
    </row>
    <row r="952" spans="1:4" ht="12.75" customHeight="1" x14ac:dyDescent="0.2">
      <c r="A952" s="1"/>
      <c r="C952" s="1"/>
      <c r="D952" s="1"/>
    </row>
    <row r="953" spans="1:4" ht="12.75" customHeight="1" x14ac:dyDescent="0.2">
      <c r="A953" s="1"/>
      <c r="C953" s="1"/>
      <c r="D953" s="1"/>
    </row>
    <row r="954" spans="1:4" ht="12.75" customHeight="1" x14ac:dyDescent="0.2">
      <c r="A954" s="1"/>
      <c r="C954" s="1"/>
      <c r="D954" s="1"/>
    </row>
    <row r="955" spans="1:4" ht="12.75" customHeight="1" x14ac:dyDescent="0.2">
      <c r="A955" s="1"/>
      <c r="C955" s="1"/>
      <c r="D955" s="1"/>
    </row>
    <row r="956" spans="1:4" ht="12.75" customHeight="1" x14ac:dyDescent="0.2">
      <c r="A956" s="1"/>
      <c r="C956" s="1"/>
      <c r="D956" s="1"/>
    </row>
    <row r="957" spans="1:4" ht="12.75" customHeight="1" x14ac:dyDescent="0.2">
      <c r="A957" s="1"/>
      <c r="C957" s="1"/>
      <c r="D957" s="1"/>
    </row>
    <row r="958" spans="1:4" ht="12.75" customHeight="1" x14ac:dyDescent="0.2">
      <c r="A958" s="1"/>
      <c r="C958" s="1"/>
      <c r="D958" s="1"/>
    </row>
    <row r="959" spans="1:4" ht="12.75" customHeight="1" x14ac:dyDescent="0.2">
      <c r="A959" s="1"/>
      <c r="C959" s="1"/>
      <c r="D959" s="1"/>
    </row>
    <row r="960" spans="1:4" ht="12.75" customHeight="1" x14ac:dyDescent="0.2">
      <c r="A960" s="1"/>
      <c r="C960" s="1"/>
      <c r="D960" s="1"/>
    </row>
    <row r="961" spans="1:4" ht="12.75" customHeight="1" x14ac:dyDescent="0.2">
      <c r="A961" s="1"/>
      <c r="C961" s="1"/>
      <c r="D961" s="1"/>
    </row>
    <row r="962" spans="1:4" ht="12.75" customHeight="1" x14ac:dyDescent="0.2">
      <c r="A962" s="1"/>
      <c r="C962" s="1"/>
      <c r="D962" s="1"/>
    </row>
    <row r="963" spans="1:4" ht="12.75" customHeight="1" x14ac:dyDescent="0.2">
      <c r="A963" s="1"/>
      <c r="C963" s="1"/>
      <c r="D963" s="1"/>
    </row>
    <row r="964" spans="1:4" ht="12.75" customHeight="1" x14ac:dyDescent="0.2">
      <c r="A964" s="1"/>
      <c r="C964" s="1"/>
      <c r="D964" s="1"/>
    </row>
    <row r="965" spans="1:4" ht="12.75" customHeight="1" x14ac:dyDescent="0.2">
      <c r="A965" s="1"/>
      <c r="C965" s="1"/>
      <c r="D965" s="1"/>
    </row>
    <row r="966" spans="1:4" ht="12.75" customHeight="1" x14ac:dyDescent="0.2">
      <c r="A966" s="1"/>
      <c r="C966" s="1"/>
      <c r="D966" s="1"/>
    </row>
    <row r="967" spans="1:4" ht="12.75" customHeight="1" x14ac:dyDescent="0.2">
      <c r="A967" s="1"/>
      <c r="C967" s="1"/>
      <c r="D967" s="1"/>
    </row>
    <row r="968" spans="1:4" ht="12.75" customHeight="1" x14ac:dyDescent="0.2">
      <c r="A968" s="1"/>
      <c r="C968" s="1"/>
      <c r="D968" s="1"/>
    </row>
    <row r="969" spans="1:4" ht="12.75" customHeight="1" x14ac:dyDescent="0.2">
      <c r="A969" s="1"/>
      <c r="C969" s="1"/>
      <c r="D969" s="1"/>
    </row>
    <row r="970" spans="1:4" ht="12.75" customHeight="1" x14ac:dyDescent="0.2">
      <c r="A970" s="1"/>
      <c r="C970" s="1"/>
      <c r="D970" s="1"/>
    </row>
    <row r="971" spans="1:4" ht="12.75" customHeight="1" x14ac:dyDescent="0.2">
      <c r="A971" s="1"/>
      <c r="C971" s="1"/>
      <c r="D971" s="1"/>
    </row>
    <row r="972" spans="1:4" ht="12.75" customHeight="1" x14ac:dyDescent="0.2">
      <c r="A972" s="1"/>
      <c r="C972" s="1"/>
      <c r="D972" s="1"/>
    </row>
    <row r="973" spans="1:4" ht="12.75" customHeight="1" x14ac:dyDescent="0.2">
      <c r="A973" s="1"/>
      <c r="C973" s="1"/>
      <c r="D973" s="1"/>
    </row>
    <row r="974" spans="1:4" ht="12.75" customHeight="1" x14ac:dyDescent="0.2">
      <c r="A974" s="1"/>
      <c r="C974" s="1"/>
      <c r="D974" s="1"/>
    </row>
    <row r="975" spans="1:4" ht="12.75" customHeight="1" x14ac:dyDescent="0.2">
      <c r="A975" s="1"/>
      <c r="C975" s="1"/>
      <c r="D975" s="1"/>
    </row>
    <row r="976" spans="1:4" ht="12.75" customHeight="1" x14ac:dyDescent="0.2">
      <c r="A976" s="1"/>
      <c r="C976" s="1"/>
      <c r="D976" s="1"/>
    </row>
    <row r="977" spans="1:4" ht="12.75" customHeight="1" x14ac:dyDescent="0.2">
      <c r="A977" s="1"/>
      <c r="C977" s="1"/>
      <c r="D977" s="1"/>
    </row>
    <row r="978" spans="1:4" ht="12.75" customHeight="1" x14ac:dyDescent="0.2">
      <c r="A978" s="1"/>
      <c r="C978" s="1"/>
      <c r="D978" s="1"/>
    </row>
    <row r="979" spans="1:4" ht="12.75" customHeight="1" x14ac:dyDescent="0.2">
      <c r="A979" s="1"/>
      <c r="C979" s="1"/>
      <c r="D979" s="1"/>
    </row>
    <row r="980" spans="1:4" ht="12.75" customHeight="1" x14ac:dyDescent="0.2">
      <c r="A980" s="1"/>
      <c r="C980" s="1"/>
      <c r="D980" s="1"/>
    </row>
    <row r="981" spans="1:4" ht="12.75" customHeight="1" x14ac:dyDescent="0.2">
      <c r="A981" s="1"/>
      <c r="C981" s="1"/>
      <c r="D981" s="1"/>
    </row>
    <row r="982" spans="1:4" ht="12.75" customHeight="1" x14ac:dyDescent="0.2">
      <c r="A982" s="1"/>
      <c r="C982" s="1"/>
      <c r="D982" s="1"/>
    </row>
    <row r="983" spans="1:4" ht="12.75" customHeight="1" x14ac:dyDescent="0.2">
      <c r="A983" s="1"/>
      <c r="C983" s="1"/>
      <c r="D983" s="1"/>
    </row>
    <row r="984" spans="1:4" ht="12.75" customHeight="1" x14ac:dyDescent="0.2">
      <c r="A984" s="1"/>
      <c r="C984" s="1"/>
      <c r="D984" s="1"/>
    </row>
    <row r="985" spans="1:4" ht="12.75" customHeight="1" x14ac:dyDescent="0.2">
      <c r="A985" s="1"/>
      <c r="C985" s="1"/>
      <c r="D985" s="1"/>
    </row>
    <row r="986" spans="1:4" ht="12.75" customHeight="1" x14ac:dyDescent="0.2">
      <c r="A986" s="1"/>
      <c r="C986" s="1"/>
      <c r="D986" s="1"/>
    </row>
    <row r="987" spans="1:4" ht="12.75" customHeight="1" x14ac:dyDescent="0.2">
      <c r="A987" s="1"/>
      <c r="C987" s="1"/>
      <c r="D987" s="1"/>
    </row>
    <row r="988" spans="1:4" ht="12.75" customHeight="1" x14ac:dyDescent="0.2">
      <c r="A988" s="1"/>
      <c r="C988" s="1"/>
      <c r="D988" s="1"/>
    </row>
    <row r="989" spans="1:4" ht="12.75" customHeight="1" x14ac:dyDescent="0.2">
      <c r="A989" s="1"/>
      <c r="C989" s="1"/>
      <c r="D989" s="1"/>
    </row>
    <row r="990" spans="1:4" ht="12.75" customHeight="1" x14ac:dyDescent="0.2">
      <c r="A990" s="1"/>
      <c r="C990" s="1"/>
      <c r="D990" s="1"/>
    </row>
    <row r="991" spans="1:4" ht="12.75" customHeight="1" x14ac:dyDescent="0.2">
      <c r="A991" s="1"/>
      <c r="C991" s="1"/>
      <c r="D991" s="1"/>
    </row>
    <row r="992" spans="1:4" ht="12.75" customHeight="1" x14ac:dyDescent="0.2">
      <c r="A992" s="1"/>
      <c r="C992" s="1"/>
      <c r="D992" s="1"/>
    </row>
    <row r="993" spans="1:4" ht="12.75" customHeight="1" x14ac:dyDescent="0.2">
      <c r="A993" s="1"/>
      <c r="C993" s="1"/>
      <c r="D993" s="1"/>
    </row>
    <row r="994" spans="1:4" ht="12.75" customHeight="1" x14ac:dyDescent="0.2">
      <c r="A994" s="1"/>
      <c r="C994" s="1"/>
      <c r="D994" s="1"/>
    </row>
    <row r="995" spans="1:4" ht="12.75" customHeight="1" x14ac:dyDescent="0.2">
      <c r="A995" s="1"/>
      <c r="C995" s="1"/>
      <c r="D995" s="1"/>
    </row>
    <row r="996" spans="1:4" ht="12.75" customHeight="1" x14ac:dyDescent="0.2">
      <c r="A996" s="1"/>
      <c r="C996" s="1"/>
      <c r="D996" s="1"/>
    </row>
    <row r="997" spans="1:4" ht="12.75" customHeight="1" x14ac:dyDescent="0.2">
      <c r="A997" s="1"/>
      <c r="C997" s="1"/>
      <c r="D997" s="1"/>
    </row>
    <row r="998" spans="1:4" ht="12.75" customHeight="1" x14ac:dyDescent="0.2">
      <c r="A998" s="1"/>
      <c r="C998" s="1"/>
      <c r="D998" s="1"/>
    </row>
    <row r="999" spans="1:4" ht="12.75" customHeight="1" x14ac:dyDescent="0.2">
      <c r="A999" s="1"/>
      <c r="C999" s="1"/>
      <c r="D999" s="1"/>
    </row>
    <row r="1000" spans="1:4" ht="12.75" customHeight="1" x14ac:dyDescent="0.2">
      <c r="A1000" s="1"/>
      <c r="C1000" s="1"/>
      <c r="D1000" s="1"/>
    </row>
  </sheetData>
  <mergeCells count="8">
    <mergeCell ref="B31:D34"/>
    <mergeCell ref="C6:D6"/>
    <mergeCell ref="B10:D11"/>
    <mergeCell ref="B13:D14"/>
    <mergeCell ref="B16:D17"/>
    <mergeCell ref="B19:C19"/>
    <mergeCell ref="C7:D7"/>
    <mergeCell ref="C8:D8"/>
  </mergeCells>
  <pageMargins left="0.511811024" right="0.511811024" top="0.78740157499999996" bottom="0.78740157499999996" header="0.31496062000000002" footer="0.31496062000000002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6</vt:i4>
      </vt:variant>
      <vt:variant>
        <vt:lpstr>Intervalos nomeados</vt:lpstr>
      </vt:variant>
      <vt:variant>
        <vt:i4>8</vt:i4>
      </vt:variant>
    </vt:vector>
  </HeadingPairs>
  <TitlesOfParts>
    <vt:vector size="14" baseType="lpstr">
      <vt:lpstr>CPOS 176</vt:lpstr>
      <vt:lpstr>Orcamento-base</vt:lpstr>
      <vt:lpstr>Cronograma 12 meses</vt:lpstr>
      <vt:lpstr>Memória de Cálculo</vt:lpstr>
      <vt:lpstr>COMPOSIÇÕES</vt:lpstr>
      <vt:lpstr>BDI</vt:lpstr>
      <vt:lpstr>BDI!Area_de_impressao</vt:lpstr>
      <vt:lpstr>COMPOSIÇÕES!Area_de_impressao</vt:lpstr>
      <vt:lpstr>'Cronograma 12 meses'!Area_de_impressao</vt:lpstr>
      <vt:lpstr>'Memória de Cálculo'!Area_de_impressao</vt:lpstr>
      <vt:lpstr>'Orcamento-base'!Area_de_impressao</vt:lpstr>
      <vt:lpstr>'Cronograma 12 meses'!Titulos_de_impressao</vt:lpstr>
      <vt:lpstr>'Memória de Cálculo'!Titulos_de_impressao</vt:lpstr>
      <vt:lpstr>'Orcamento-base'!Titulos_de_impressao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BRUNO</dc:creator>
  <cp:lastModifiedBy>Ghian Martins de Souza</cp:lastModifiedBy>
  <cp:lastPrinted>2020-02-12T19:47:31Z</cp:lastPrinted>
  <dcterms:created xsi:type="dcterms:W3CDTF">2015-08-28T23:32:15Z</dcterms:created>
  <dcterms:modified xsi:type="dcterms:W3CDTF">2020-07-30T14:58:37Z</dcterms:modified>
</cp:coreProperties>
</file>