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lcpinto\Downloads\"/>
    </mc:Choice>
  </mc:AlternateContent>
  <bookViews>
    <workbookView xWindow="0" yWindow="0" windowWidth="28800" windowHeight="12435"/>
  </bookViews>
  <sheets>
    <sheet name="Geral" sheetId="1" r:id="rId1"/>
    <sheet name="Beneficios" sheetId="3" r:id="rId2"/>
    <sheet name="insumos" sheetId="4" r:id="rId3"/>
    <sheet name="EPIS" sheetId="5" r:id="rId4"/>
    <sheet name="UNIDADES" sheetId="6" r:id="rId5"/>
  </sheets>
  <externalReferences>
    <externalReference r:id="rId6"/>
  </externalReferences>
  <definedNames>
    <definedName name="_xlnm.Print_Area" localSheetId="0">Geral!$A$1:$L$148</definedName>
  </definedNames>
  <calcPr calcId="152511"/>
</workbook>
</file>

<file path=xl/calcChain.xml><?xml version="1.0" encoding="utf-8"?>
<calcChain xmlns="http://schemas.openxmlformats.org/spreadsheetml/2006/main">
  <c r="E92" i="6" l="1"/>
  <c r="E84" i="6"/>
  <c r="E76" i="6"/>
  <c r="E68" i="6"/>
  <c r="E60" i="6"/>
  <c r="E52" i="6"/>
  <c r="C46" i="6"/>
  <c r="C54" i="6" s="1"/>
  <c r="C62" i="6" s="1"/>
  <c r="C70" i="6" s="1"/>
  <c r="C78" i="6" s="1"/>
  <c r="C86" i="6" s="1"/>
  <c r="E44" i="6"/>
  <c r="C38" i="6"/>
  <c r="E36" i="6"/>
  <c r="E28" i="6"/>
  <c r="E20" i="6"/>
  <c r="E12" i="6"/>
  <c r="I6" i="5"/>
  <c r="H6" i="5"/>
  <c r="H5" i="5"/>
  <c r="H7" i="5" s="1"/>
  <c r="I4" i="5"/>
  <c r="H4" i="5"/>
  <c r="F12" i="4"/>
  <c r="F10" i="4"/>
  <c r="G10" i="4" s="1"/>
  <c r="F9" i="4"/>
  <c r="G9" i="4" s="1"/>
  <c r="F8" i="4"/>
  <c r="G8" i="4" s="1"/>
  <c r="F7" i="4"/>
  <c r="G7" i="4" s="1"/>
  <c r="F6" i="4"/>
  <c r="G6" i="4" s="1"/>
  <c r="F5" i="4"/>
  <c r="G5" i="4" s="1"/>
  <c r="F4" i="4"/>
  <c r="G4" i="4" s="1"/>
  <c r="H36" i="3"/>
  <c r="H35" i="3"/>
  <c r="H34" i="3"/>
  <c r="H33" i="3"/>
  <c r="H32" i="3"/>
  <c r="H37" i="3" s="1"/>
  <c r="H49" i="1" s="1"/>
  <c r="F26" i="3"/>
  <c r="E26" i="3"/>
  <c r="I26" i="3" s="1"/>
  <c r="I22" i="3"/>
  <c r="H42" i="1" s="1"/>
  <c r="I42" i="1" s="1"/>
  <c r="J42" i="1" s="1"/>
  <c r="K42" i="1" s="1"/>
  <c r="L42" i="1" s="1"/>
  <c r="I19" i="3"/>
  <c r="I16" i="3"/>
  <c r="I13" i="3"/>
  <c r="I10" i="3"/>
  <c r="I7" i="3"/>
  <c r="I129" i="1"/>
  <c r="J129" i="1" s="1"/>
  <c r="K129" i="1" s="1"/>
  <c r="L129" i="1" s="1"/>
  <c r="G119" i="1"/>
  <c r="I117" i="1"/>
  <c r="J117" i="1" s="1"/>
  <c r="G101" i="1"/>
  <c r="G99" i="1"/>
  <c r="G96" i="1"/>
  <c r="G94" i="1"/>
  <c r="G93" i="1"/>
  <c r="G86" i="1"/>
  <c r="G82" i="1"/>
  <c r="G75" i="1"/>
  <c r="G65" i="1"/>
  <c r="G63" i="1"/>
  <c r="H51" i="1"/>
  <c r="I51" i="1" s="1"/>
  <c r="J51" i="1" s="1"/>
  <c r="K51" i="1" s="1"/>
  <c r="L51" i="1" s="1"/>
  <c r="J45" i="1"/>
  <c r="K45" i="1" s="1"/>
  <c r="L45" i="1" s="1"/>
  <c r="I45" i="1"/>
  <c r="H44" i="1"/>
  <c r="I44" i="1" s="1"/>
  <c r="J44" i="1" s="1"/>
  <c r="K44" i="1" s="1"/>
  <c r="L44" i="1" s="1"/>
  <c r="B44" i="1"/>
  <c r="H43" i="1"/>
  <c r="I43" i="1" s="1"/>
  <c r="J43" i="1" s="1"/>
  <c r="K43" i="1" s="1"/>
  <c r="L43" i="1" s="1"/>
  <c r="B42" i="1"/>
  <c r="H41" i="1"/>
  <c r="I41" i="1" s="1"/>
  <c r="J41" i="1" s="1"/>
  <c r="K41" i="1" s="1"/>
  <c r="L41" i="1" s="1"/>
  <c r="B41" i="1"/>
  <c r="H40" i="1"/>
  <c r="I40" i="1" s="1"/>
  <c r="J40" i="1" s="1"/>
  <c r="K40" i="1" s="1"/>
  <c r="L40" i="1" s="1"/>
  <c r="H39" i="1"/>
  <c r="I39" i="1" s="1"/>
  <c r="J39" i="1" s="1"/>
  <c r="K39" i="1" s="1"/>
  <c r="L39" i="1" s="1"/>
  <c r="H38" i="1"/>
  <c r="L29" i="1"/>
  <c r="L35" i="1" s="1"/>
  <c r="L68" i="1" s="1"/>
  <c r="K29" i="1"/>
  <c r="K35" i="1" s="1"/>
  <c r="J29" i="1"/>
  <c r="J35" i="1" s="1"/>
  <c r="I29" i="1"/>
  <c r="I35" i="1" s="1"/>
  <c r="H29" i="1"/>
  <c r="H35" i="1" s="1"/>
  <c r="H59" i="1" s="1"/>
  <c r="H22" i="1"/>
  <c r="L19" i="1"/>
  <c r="K19" i="1"/>
  <c r="J19" i="1"/>
  <c r="I19" i="1"/>
  <c r="H19" i="1"/>
  <c r="H18" i="1"/>
  <c r="I13" i="1"/>
  <c r="I22" i="1" s="1"/>
  <c r="I12" i="1"/>
  <c r="J12" i="1" s="1"/>
  <c r="K12" i="1" s="1"/>
  <c r="L12" i="1" s="1"/>
  <c r="I11" i="1"/>
  <c r="J11" i="1" s="1"/>
  <c r="K11" i="1" s="1"/>
  <c r="L11" i="1" s="1"/>
  <c r="I7" i="5" l="1"/>
  <c r="I5" i="5"/>
  <c r="H46" i="1"/>
  <c r="H134" i="1" s="1"/>
  <c r="I63" i="1"/>
  <c r="J133" i="1"/>
  <c r="J89" i="1"/>
  <c r="J85" i="1"/>
  <c r="J59" i="1"/>
  <c r="J63" i="1"/>
  <c r="J99" i="1"/>
  <c r="J62" i="1"/>
  <c r="J58" i="1"/>
  <c r="J69" i="1"/>
  <c r="J94" i="1"/>
  <c r="J64" i="1"/>
  <c r="J61" i="1"/>
  <c r="J57" i="1"/>
  <c r="J68" i="1"/>
  <c r="J60" i="1"/>
  <c r="K133" i="1"/>
  <c r="K94" i="1"/>
  <c r="K69" i="1"/>
  <c r="K89" i="1"/>
  <c r="K62" i="1"/>
  <c r="K58" i="1"/>
  <c r="K59" i="1"/>
  <c r="K85" i="1"/>
  <c r="K64" i="1"/>
  <c r="K61" i="1"/>
  <c r="K57" i="1"/>
  <c r="K68" i="1"/>
  <c r="K70" i="1" s="1"/>
  <c r="K71" i="1" s="1"/>
  <c r="K60" i="1"/>
  <c r="I94" i="1"/>
  <c r="I69" i="1"/>
  <c r="I89" i="1"/>
  <c r="I85" i="1"/>
  <c r="I133" i="1"/>
  <c r="I82" i="1"/>
  <c r="I68" i="1"/>
  <c r="I60" i="1"/>
  <c r="I86" i="1"/>
  <c r="I75" i="1"/>
  <c r="I59" i="1"/>
  <c r="I61" i="1"/>
  <c r="I57" i="1"/>
  <c r="I62" i="1"/>
  <c r="I58" i="1"/>
  <c r="I64" i="1"/>
  <c r="H58" i="1"/>
  <c r="L62" i="1"/>
  <c r="J13" i="1"/>
  <c r="I49" i="1"/>
  <c r="L59" i="1"/>
  <c r="K63" i="1"/>
  <c r="L75" i="1"/>
  <c r="K93" i="1"/>
  <c r="I99" i="1"/>
  <c r="L101" i="1"/>
  <c r="K117" i="1"/>
  <c r="H133" i="1"/>
  <c r="H94" i="1"/>
  <c r="H89" i="1"/>
  <c r="H85" i="1"/>
  <c r="L58" i="1"/>
  <c r="I88" i="1"/>
  <c r="H101" i="1"/>
  <c r="I38" i="1"/>
  <c r="H60" i="1"/>
  <c r="L60" i="1"/>
  <c r="H63" i="1"/>
  <c r="L63" i="1"/>
  <c r="H68" i="1"/>
  <c r="L82" i="1"/>
  <c r="H93" i="1"/>
  <c r="K96" i="1"/>
  <c r="L133" i="1"/>
  <c r="L94" i="1"/>
  <c r="L69" i="1"/>
  <c r="L70" i="1" s="1"/>
  <c r="L89" i="1"/>
  <c r="L85" i="1"/>
  <c r="H62" i="1"/>
  <c r="L96" i="1"/>
  <c r="H57" i="1"/>
  <c r="L57" i="1"/>
  <c r="H61" i="1"/>
  <c r="L61" i="1"/>
  <c r="H64" i="1"/>
  <c r="L64" i="1"/>
  <c r="H69" i="1"/>
  <c r="L86" i="1"/>
  <c r="L88" i="1" s="1"/>
  <c r="L93" i="1"/>
  <c r="H96" i="1"/>
  <c r="K101" i="1"/>
  <c r="F11" i="4"/>
  <c r="F13" i="4" s="1"/>
  <c r="H50" i="1" s="1"/>
  <c r="I50" i="1" s="1"/>
  <c r="J50" i="1" s="1"/>
  <c r="K50" i="1" s="1"/>
  <c r="J75" i="1"/>
  <c r="J82" i="1"/>
  <c r="J86" i="1"/>
  <c r="J88" i="1" s="1"/>
  <c r="I93" i="1"/>
  <c r="I96" i="1"/>
  <c r="K99" i="1"/>
  <c r="I101" i="1"/>
  <c r="K75" i="1"/>
  <c r="K78" i="1" s="1"/>
  <c r="K82" i="1"/>
  <c r="K86" i="1"/>
  <c r="K88" i="1" s="1"/>
  <c r="J93" i="1"/>
  <c r="J96" i="1"/>
  <c r="H99" i="1"/>
  <c r="L99" i="1"/>
  <c r="J101" i="1"/>
  <c r="E94" i="6"/>
  <c r="H75" i="1"/>
  <c r="H78" i="1" s="1"/>
  <c r="H82" i="1"/>
  <c r="H86" i="1"/>
  <c r="H88" i="1" s="1"/>
  <c r="I70" i="1" l="1"/>
  <c r="J70" i="1"/>
  <c r="J71" i="1" s="1"/>
  <c r="H65" i="1"/>
  <c r="H109" i="1" s="1"/>
  <c r="L71" i="1"/>
  <c r="L72" i="1" s="1"/>
  <c r="L110" i="1" s="1"/>
  <c r="L84" i="1"/>
  <c r="L90" i="1" s="1"/>
  <c r="L112" i="1" s="1"/>
  <c r="K104" i="1"/>
  <c r="I53" i="1"/>
  <c r="I135" i="1" s="1"/>
  <c r="J49" i="1"/>
  <c r="I84" i="1"/>
  <c r="I90" i="1" s="1"/>
  <c r="I112" i="1" s="1"/>
  <c r="J72" i="1"/>
  <c r="J110" i="1" s="1"/>
  <c r="H84" i="1"/>
  <c r="H90" i="1" s="1"/>
  <c r="H112" i="1" s="1"/>
  <c r="J38" i="1"/>
  <c r="I46" i="1"/>
  <c r="J84" i="1"/>
  <c r="J90" i="1" s="1"/>
  <c r="J112" i="1" s="1"/>
  <c r="K79" i="1"/>
  <c r="K111" i="1" s="1"/>
  <c r="L104" i="1"/>
  <c r="I71" i="1"/>
  <c r="I72" i="1" s="1"/>
  <c r="I110" i="1" s="1"/>
  <c r="J78" i="1"/>
  <c r="J79" i="1" s="1"/>
  <c r="J111" i="1" s="1"/>
  <c r="L117" i="1"/>
  <c r="K13" i="1"/>
  <c r="J22" i="1"/>
  <c r="H53" i="1"/>
  <c r="I65" i="1"/>
  <c r="I109" i="1" s="1"/>
  <c r="K72" i="1"/>
  <c r="K110" i="1" s="1"/>
  <c r="J65" i="1"/>
  <c r="J109" i="1" s="1"/>
  <c r="H79" i="1"/>
  <c r="H111" i="1" s="1"/>
  <c r="K84" i="1"/>
  <c r="K90" i="1" s="1"/>
  <c r="K112" i="1" s="1"/>
  <c r="J104" i="1"/>
  <c r="I104" i="1"/>
  <c r="L65" i="1"/>
  <c r="L109" i="1" s="1"/>
  <c r="H104" i="1"/>
  <c r="H70" i="1"/>
  <c r="I78" i="1"/>
  <c r="I79" i="1" s="1"/>
  <c r="I111" i="1" s="1"/>
  <c r="L78" i="1"/>
  <c r="L79" i="1" s="1"/>
  <c r="L111" i="1" s="1"/>
  <c r="K65" i="1"/>
  <c r="K109" i="1" s="1"/>
  <c r="H135" i="1" l="1"/>
  <c r="K105" i="1"/>
  <c r="K106" i="1" s="1"/>
  <c r="K113" i="1" s="1"/>
  <c r="K115" i="1" s="1"/>
  <c r="K136" i="1" s="1"/>
  <c r="H71" i="1"/>
  <c r="H72" i="1" s="1"/>
  <c r="H110" i="1" s="1"/>
  <c r="I105" i="1"/>
  <c r="I106" i="1" s="1"/>
  <c r="I113" i="1" s="1"/>
  <c r="I115" i="1" s="1"/>
  <c r="K38" i="1"/>
  <c r="J46" i="1"/>
  <c r="K49" i="1"/>
  <c r="J53" i="1"/>
  <c r="J135" i="1" s="1"/>
  <c r="H105" i="1"/>
  <c r="H106" i="1" s="1"/>
  <c r="H113" i="1" s="1"/>
  <c r="J105" i="1"/>
  <c r="J106" i="1" s="1"/>
  <c r="J113" i="1" s="1"/>
  <c r="J115" i="1" s="1"/>
  <c r="J136" i="1" s="1"/>
  <c r="L105" i="1"/>
  <c r="L106" i="1" s="1"/>
  <c r="L113" i="1" s="1"/>
  <c r="L115" i="1" s="1"/>
  <c r="L136" i="1" s="1"/>
  <c r="L13" i="1"/>
  <c r="L22" i="1" s="1"/>
  <c r="K22" i="1"/>
  <c r="I134" i="1"/>
  <c r="I136" i="1" l="1"/>
  <c r="I137" i="1" s="1"/>
  <c r="I118" i="1"/>
  <c r="I128" i="1" s="1"/>
  <c r="H115" i="1"/>
  <c r="J134" i="1"/>
  <c r="J137" i="1" s="1"/>
  <c r="J118" i="1"/>
  <c r="J128" i="1" s="1"/>
  <c r="K46" i="1"/>
  <c r="L38" i="1"/>
  <c r="L46" i="1" s="1"/>
  <c r="K53" i="1"/>
  <c r="K135" i="1" s="1"/>
  <c r="L49" i="1"/>
  <c r="L53" i="1" s="1"/>
  <c r="L135" i="1" s="1"/>
  <c r="I139" i="1" l="1"/>
  <c r="I143" i="1" s="1"/>
  <c r="I144" i="1" s="1"/>
  <c r="J139" i="1"/>
  <c r="H136" i="1"/>
  <c r="H137" i="1" s="1"/>
  <c r="H118" i="1"/>
  <c r="H128" i="1" s="1"/>
  <c r="L134" i="1"/>
  <c r="L137" i="1" s="1"/>
  <c r="L118" i="1"/>
  <c r="K134" i="1"/>
  <c r="K137" i="1" s="1"/>
  <c r="K118" i="1"/>
  <c r="K128" i="1" s="1"/>
  <c r="J142" i="1"/>
  <c r="I142" i="1"/>
  <c r="I119" i="1" l="1"/>
  <c r="I130" i="1" s="1"/>
  <c r="I138" i="1" s="1"/>
  <c r="K139" i="1"/>
  <c r="K143" i="1" s="1"/>
  <c r="K144" i="1" s="1"/>
  <c r="H142" i="1"/>
  <c r="K142" i="1"/>
  <c r="L128" i="1"/>
  <c r="L142" i="1" s="1"/>
  <c r="H139" i="1"/>
  <c r="J143" i="1"/>
  <c r="J144" i="1" s="1"/>
  <c r="J119" i="1"/>
  <c r="J130" i="1" s="1"/>
  <c r="J138" i="1" s="1"/>
  <c r="K119" i="1" l="1"/>
  <c r="K130" i="1" s="1"/>
  <c r="K138" i="1" s="1"/>
  <c r="L139" i="1"/>
  <c r="L143" i="1" s="1"/>
  <c r="L144" i="1" s="1"/>
  <c r="H143" i="1"/>
  <c r="H119" i="1"/>
  <c r="H130" i="1" s="1"/>
  <c r="H138" i="1" s="1"/>
  <c r="H147" i="1"/>
  <c r="L119" i="1" l="1"/>
  <c r="L130" i="1" s="1"/>
  <c r="L138" i="1" s="1"/>
  <c r="G96" i="6"/>
  <c r="F94" i="6" s="1"/>
  <c r="H145" i="1"/>
  <c r="H146" i="1" s="1"/>
  <c r="H148" i="1" s="1"/>
  <c r="H144" i="1"/>
  <c r="F10" i="6" l="1"/>
  <c r="G10" i="6" s="1"/>
  <c r="H10" i="6" s="1"/>
  <c r="F6" i="6"/>
  <c r="F8" i="6"/>
  <c r="G8" i="6" s="1"/>
  <c r="H8" i="6" s="1"/>
  <c r="F11" i="6"/>
  <c r="F9" i="6"/>
  <c r="G9" i="6" s="1"/>
  <c r="H9" i="6" s="1"/>
  <c r="F7" i="6"/>
  <c r="G7" i="6" s="1"/>
  <c r="H7" i="6" s="1"/>
  <c r="F19" i="6" l="1"/>
  <c r="G19" i="6" s="1"/>
  <c r="H19" i="6" s="1"/>
  <c r="F15" i="6"/>
  <c r="G15" i="6" s="1"/>
  <c r="H15" i="6" s="1"/>
  <c r="G11" i="6"/>
  <c r="H11" i="6" s="1"/>
  <c r="F18" i="6"/>
  <c r="G18" i="6" s="1"/>
  <c r="H18" i="6" s="1"/>
  <c r="F16" i="6"/>
  <c r="G16" i="6" s="1"/>
  <c r="H16" i="6" s="1"/>
  <c r="F17" i="6"/>
  <c r="G17" i="6" s="1"/>
  <c r="H17" i="6" s="1"/>
  <c r="F24" i="6"/>
  <c r="G24" i="6" s="1"/>
  <c r="H24" i="6" s="1"/>
  <c r="F26" i="6"/>
  <c r="G26" i="6" s="1"/>
  <c r="H26" i="6" s="1"/>
  <c r="G6" i="6"/>
  <c r="F22" i="6"/>
  <c r="F14" i="6"/>
  <c r="G14" i="6" s="1"/>
  <c r="F27" i="6"/>
  <c r="G27" i="6" s="1"/>
  <c r="H27" i="6" s="1"/>
  <c r="F25" i="6"/>
  <c r="G25" i="6" s="1"/>
  <c r="H25" i="6" s="1"/>
  <c r="F23" i="6"/>
  <c r="G23" i="6" s="1"/>
  <c r="H23" i="6" s="1"/>
  <c r="F33" i="6" l="1"/>
  <c r="G33" i="6" s="1"/>
  <c r="H33" i="6" s="1"/>
  <c r="F32" i="6"/>
  <c r="F30" i="6"/>
  <c r="G30" i="6" s="1"/>
  <c r="G22" i="6"/>
  <c r="F31" i="6"/>
  <c r="G20" i="6"/>
  <c r="H14" i="6"/>
  <c r="H20" i="6" s="1"/>
  <c r="G12" i="6"/>
  <c r="H6" i="6"/>
  <c r="H12" i="6" s="1"/>
  <c r="G31" i="6" l="1"/>
  <c r="H31" i="6" s="1"/>
  <c r="F34" i="6"/>
  <c r="G34" i="6" s="1"/>
  <c r="H34" i="6" s="1"/>
  <c r="H22" i="6"/>
  <c r="H28" i="6" s="1"/>
  <c r="G28" i="6"/>
  <c r="F35" i="6"/>
  <c r="G32" i="6"/>
  <c r="H32" i="6" s="1"/>
  <c r="H30" i="6"/>
  <c r="F39" i="6" l="1"/>
  <c r="G39" i="6" s="1"/>
  <c r="H39" i="6" s="1"/>
  <c r="F41" i="6"/>
  <c r="G41" i="6" s="1"/>
  <c r="H41" i="6" s="1"/>
  <c r="G35" i="6"/>
  <c r="H35" i="6" s="1"/>
  <c r="H36" i="6" s="1"/>
  <c r="F42" i="6"/>
  <c r="G42" i="6" s="1"/>
  <c r="H42" i="6" s="1"/>
  <c r="F40" i="6"/>
  <c r="G40" i="6" s="1"/>
  <c r="H40" i="6" s="1"/>
  <c r="F38" i="6"/>
  <c r="G36" i="6" l="1"/>
  <c r="F43" i="6"/>
  <c r="G38" i="6"/>
  <c r="H38" i="6" l="1"/>
  <c r="F46" i="6"/>
  <c r="G43" i="6"/>
  <c r="H43" i="6" s="1"/>
  <c r="F51" i="6" l="1"/>
  <c r="F47" i="6"/>
  <c r="G47" i="6" s="1"/>
  <c r="H47" i="6" s="1"/>
  <c r="F49" i="6"/>
  <c r="G49" i="6" s="1"/>
  <c r="H49" i="6" s="1"/>
  <c r="G46" i="6"/>
  <c r="F48" i="6"/>
  <c r="G48" i="6" s="1"/>
  <c r="H48" i="6" s="1"/>
  <c r="F50" i="6"/>
  <c r="G50" i="6" s="1"/>
  <c r="H50" i="6" s="1"/>
  <c r="H44" i="6"/>
  <c r="G44" i="6"/>
  <c r="H46" i="6" l="1"/>
  <c r="G51" i="6"/>
  <c r="H51" i="6" s="1"/>
  <c r="F54" i="6"/>
  <c r="H52" i="6" l="1"/>
  <c r="F57" i="6"/>
  <c r="G57" i="6" s="1"/>
  <c r="H57" i="6" s="1"/>
  <c r="G54" i="6"/>
  <c r="F55" i="6"/>
  <c r="G55" i="6" s="1"/>
  <c r="H55" i="6" s="1"/>
  <c r="F56" i="6"/>
  <c r="G56" i="6" s="1"/>
  <c r="H56" i="6" s="1"/>
  <c r="F58" i="6"/>
  <c r="G52" i="6"/>
  <c r="H54" i="6" l="1"/>
  <c r="G58" i="6"/>
  <c r="H58" i="6" s="1"/>
  <c r="F59" i="6"/>
  <c r="F63" i="6" l="1"/>
  <c r="G59" i="6"/>
  <c r="H59" i="6" s="1"/>
  <c r="H60" i="6" s="1"/>
  <c r="F62" i="6"/>
  <c r="F64" i="6"/>
  <c r="G64" i="6" s="1"/>
  <c r="H64" i="6" s="1"/>
  <c r="F65" i="6" l="1"/>
  <c r="G65" i="6" s="1"/>
  <c r="H65" i="6" s="1"/>
  <c r="G62" i="6"/>
  <c r="G60" i="6"/>
  <c r="F66" i="6"/>
  <c r="G63" i="6"/>
  <c r="H63" i="6" s="1"/>
  <c r="F67" i="6" l="1"/>
  <c r="G66" i="6"/>
  <c r="H66" i="6" s="1"/>
  <c r="H62" i="6"/>
  <c r="F73" i="6" l="1"/>
  <c r="G73" i="6" s="1"/>
  <c r="H73" i="6" s="1"/>
  <c r="F71" i="6"/>
  <c r="G71" i="6" s="1"/>
  <c r="H71" i="6" s="1"/>
  <c r="F72" i="6"/>
  <c r="G72" i="6" s="1"/>
  <c r="H72" i="6" s="1"/>
  <c r="F74" i="6"/>
  <c r="G74" i="6" s="1"/>
  <c r="H74" i="6" s="1"/>
  <c r="G67" i="6"/>
  <c r="F70" i="6"/>
  <c r="G70" i="6" l="1"/>
  <c r="F75" i="6"/>
  <c r="H67" i="6"/>
  <c r="H68" i="6" s="1"/>
  <c r="G68" i="6"/>
  <c r="F79" i="6" l="1"/>
  <c r="G79" i="6" s="1"/>
  <c r="H79" i="6" s="1"/>
  <c r="F81" i="6"/>
  <c r="G81" i="6" s="1"/>
  <c r="H81" i="6" s="1"/>
  <c r="F78" i="6"/>
  <c r="G78" i="6" s="1"/>
  <c r="F80" i="6"/>
  <c r="F82" i="6"/>
  <c r="G82" i="6" s="1"/>
  <c r="H82" i="6" s="1"/>
  <c r="G75" i="6"/>
  <c r="H75" i="6" s="1"/>
  <c r="H70" i="6"/>
  <c r="H76" i="6" l="1"/>
  <c r="G76" i="6"/>
  <c r="F83" i="6"/>
  <c r="G80" i="6"/>
  <c r="H80" i="6" s="1"/>
  <c r="H78" i="6"/>
  <c r="F89" i="6" l="1"/>
  <c r="G89" i="6" s="1"/>
  <c r="H89" i="6" s="1"/>
  <c r="F90" i="6"/>
  <c r="G90" i="6" s="1"/>
  <c r="H90" i="6" s="1"/>
  <c r="F86" i="6"/>
  <c r="G86" i="6" s="1"/>
  <c r="F91" i="6"/>
  <c r="G91" i="6" s="1"/>
  <c r="H91" i="6" s="1"/>
  <c r="F87" i="6"/>
  <c r="G87" i="6" s="1"/>
  <c r="H87" i="6" s="1"/>
  <c r="F88" i="6"/>
  <c r="G88" i="6" s="1"/>
  <c r="H88" i="6" s="1"/>
  <c r="G83" i="6"/>
  <c r="H83" i="6" l="1"/>
  <c r="H84" i="6" s="1"/>
  <c r="G84" i="6"/>
  <c r="G92" i="6"/>
  <c r="H86" i="6"/>
  <c r="H92" i="6" s="1"/>
  <c r="H94" i="6" s="1"/>
  <c r="G94" i="6" l="1"/>
</calcChain>
</file>

<file path=xl/sharedStrings.xml><?xml version="1.0" encoding="utf-8"?>
<sst xmlns="http://schemas.openxmlformats.org/spreadsheetml/2006/main" count="562" uniqueCount="302">
  <si>
    <t xml:space="preserve"> </t>
  </si>
  <si>
    <t>PROCESSO LICITARIO</t>
  </si>
  <si>
    <t xml:space="preserve">EMPRESA </t>
  </si>
  <si>
    <t xml:space="preserve">BASE PREFEITURA EDITAL TERMO DE REFERENCIA </t>
  </si>
  <si>
    <t>OBJETO</t>
  </si>
  <si>
    <t xml:space="preserve">AVALIAÇÃO DA PLANILHA DE CUSTO </t>
  </si>
  <si>
    <t>Discriminação dos Serviços (dados referentes à contratação)</t>
  </si>
  <si>
    <t>A</t>
  </si>
  <si>
    <t>Data de apresentação da proposta (dia/mês/ano)</t>
  </si>
  <si>
    <t>B</t>
  </si>
  <si>
    <t>Cidade da prestação dos serviços</t>
  </si>
  <si>
    <t>Amparo / SP</t>
  </si>
  <si>
    <t>C</t>
  </si>
  <si>
    <t>Ano Acordo, Convenção ou Sentença Normativa em Dissídio Coletivo</t>
  </si>
  <si>
    <t>D</t>
  </si>
  <si>
    <t>Nº de meses de execução contratual</t>
  </si>
  <si>
    <t>MÃO DE OBRA</t>
  </si>
  <si>
    <t>MÃO DE OBRA VINCULADA À EXECUÇÃO CONTRATUAL</t>
  </si>
  <si>
    <t>Dados complementares para composição dos custos referente à mão de 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</si>
  <si>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</si>
  <si>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</si>
  <si>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</si>
  <si>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</si>
  <si>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Salario minimo vigente no pais</t>
  </si>
  <si>
    <t>MÓDULO 1: COMPOSIÇAO DA REMUNERAÇÃO</t>
  </si>
  <si>
    <t>Composição da Remuneração</t>
  </si>
  <si>
    <t>Valor (R$)</t>
  </si>
  <si>
    <t>Salário Base</t>
  </si>
  <si>
    <t>A'</t>
  </si>
  <si>
    <t>Tiquete Refeição (para empresas não inscritas no PAT)</t>
  </si>
  <si>
    <t>Adicional de periculosidade</t>
  </si>
  <si>
    <t>Adicional de insalubridade</t>
  </si>
  <si>
    <t>Adicional Noturno</t>
  </si>
  <si>
    <t>E</t>
  </si>
  <si>
    <t>Hora noturna adicional</t>
  </si>
  <si>
    <t>F</t>
  </si>
  <si>
    <t>Adicional de Hora Extra</t>
  </si>
  <si>
    <t>G</t>
  </si>
  <si>
    <t>Intervalo Intrajornada</t>
  </si>
  <si>
    <t>H</t>
  </si>
  <si>
    <t>Outros (especificar)</t>
  </si>
  <si>
    <t>Total da Remuneração</t>
  </si>
  <si>
    <t>MÓDULO 2: BENEFÍCIOS MENSAIS E DIÁRIOS</t>
  </si>
  <si>
    <t>Benefícios Mensais e Diários</t>
  </si>
  <si>
    <t>Transporte</t>
  </si>
  <si>
    <t>Tíquete Refeição</t>
  </si>
  <si>
    <t>Cesta Básica</t>
  </si>
  <si>
    <t>auxilio-creche</t>
  </si>
  <si>
    <t>Total de Benefícios mensais e diários</t>
  </si>
  <si>
    <t>MÓDULO 3: INSUMOS DIVERSOS</t>
  </si>
  <si>
    <t>Insumos Diversos</t>
  </si>
  <si>
    <t>Uniformes</t>
  </si>
  <si>
    <t>Materiais</t>
  </si>
  <si>
    <t>EPI's</t>
  </si>
  <si>
    <t>TOTAL</t>
  </si>
  <si>
    <t xml:space="preserve">MÓDULO 4: ENCARGOS SOCIAIS E TRABALHISTAS </t>
  </si>
  <si>
    <t>Submódulo 4.1 - Encargos previdenciários e FGTS</t>
  </si>
  <si>
    <t>4.1</t>
  </si>
  <si>
    <t>Encargos previdenciários e FGTS</t>
  </si>
  <si>
    <t>%</t>
  </si>
  <si>
    <t>INSS</t>
  </si>
  <si>
    <t>SESI ou SESC</t>
  </si>
  <si>
    <t>SENAI ou SENAC</t>
  </si>
  <si>
    <t>INCRA</t>
  </si>
  <si>
    <t>Salário Educação</t>
  </si>
  <si>
    <t>FGTS</t>
  </si>
  <si>
    <t xml:space="preserve">RAT </t>
  </si>
  <si>
    <t>Fator Acidentário Previdenciário:</t>
  </si>
  <si>
    <t>SEBRAE</t>
  </si>
  <si>
    <t xml:space="preserve">Submódulo 4.2 - 13º Salário e Adicional de Férias </t>
  </si>
  <si>
    <t>4.2</t>
  </si>
  <si>
    <t>13º Salário e Adicional de Férias</t>
  </si>
  <si>
    <t>13º Salário</t>
  </si>
  <si>
    <t>Adicional de Férias</t>
  </si>
  <si>
    <t>Subtotal</t>
  </si>
  <si>
    <t>Incidência do Submódulo 4.1 sobre 13º Salário e Adicional de Férias</t>
  </si>
  <si>
    <t xml:space="preserve">Submódulo 4.3 - Afastamento Maternidade </t>
  </si>
  <si>
    <t>4.3</t>
  </si>
  <si>
    <t>Afastamento Maternidade</t>
  </si>
  <si>
    <t>Afastamento maternidade</t>
  </si>
  <si>
    <t>Meses</t>
  </si>
  <si>
    <t>Percentual de Ocorrência Anual</t>
  </si>
  <si>
    <t>(Cálculo:  (meses/licença) / 12 (meses) X 11,11% (férias s/ licença) X % de ocorrência)</t>
  </si>
  <si>
    <t>Incidência do Submódulo 4.1 sobre afastamento maternidade</t>
  </si>
  <si>
    <t xml:space="preserve">Submódulo 4.4 - Provisão para Rescisão </t>
  </si>
  <si>
    <t>4.4</t>
  </si>
  <si>
    <t>Provisão para Rescisão</t>
  </si>
  <si>
    <t>Aviso prévio indenizado</t>
  </si>
  <si>
    <t>N° de dias</t>
  </si>
  <si>
    <t>Incidência do FGTS sobre aviso prévio indenizado</t>
  </si>
  <si>
    <r>
      <rPr>
        <sz val="10"/>
        <color theme="1"/>
        <rFont val="Calibri"/>
        <charset val="134"/>
        <scheme val="minor"/>
      </rPr>
      <t xml:space="preserve">Multa do FGTS do aviso prévio indenizado </t>
    </r>
    <r>
      <rPr>
        <sz val="10"/>
        <rFont val="Calibri"/>
        <charset val="134"/>
      </rPr>
      <t>(40% Legal e 10% Contr. Social = 50% sobre FGTS)</t>
    </r>
  </si>
  <si>
    <t>Aviso prévio trabalhado</t>
  </si>
  <si>
    <t>Incidência do submódulo 4.1 sobre aviso prévio trabalhado</t>
  </si>
  <si>
    <t>Multa do FGTS do aviso prévio trabalhado (40% Legal e 10% Contr. Social = 50% sobre FGTS)</t>
  </si>
  <si>
    <t xml:space="preserve">Submódulo 4.5 - Custo de Reposição do Profissional Ausente </t>
  </si>
  <si>
    <t>4.5</t>
  </si>
  <si>
    <t>Composição do Custo de Reposição do Profissional Ausente</t>
  </si>
  <si>
    <t>Férias</t>
  </si>
  <si>
    <t>Ausência por doença</t>
  </si>
  <si>
    <t>Dias de ocorrência por ano</t>
  </si>
  <si>
    <t>Afastamento paternidade</t>
  </si>
  <si>
    <t>(Cálculo: 5 (dias/licença) / 365 (dias) X % de ocorrência)</t>
  </si>
  <si>
    <t>Ausências legais</t>
  </si>
  <si>
    <t>Ausência por acidentes de trabalho</t>
  </si>
  <si>
    <t>Números de dias de acidentes de trabalho</t>
  </si>
  <si>
    <t>Incidência do submódulo 4.1 sobre o Custo de reposição</t>
  </si>
  <si>
    <t>Quadro - resumo - Módulo 4 - Encargos sociais e trabalhistas</t>
  </si>
  <si>
    <t>Módulo 4 - Encargos sociais e trabalhistas</t>
  </si>
  <si>
    <t>13º Salário + Adicional de férias</t>
  </si>
  <si>
    <t>Custo de rescisão</t>
  </si>
  <si>
    <t>Custo de reposição do profissional ausente</t>
  </si>
  <si>
    <t>4.6</t>
  </si>
  <si>
    <t xml:space="preserve">MÓDULO 5: CUSTOS INDIRETOS, TRIBUTOS E LUCRO </t>
  </si>
  <si>
    <t>Custos Indiretos, Tributos e Lucro</t>
  </si>
  <si>
    <t>Custos Indiretos / Despesas Administrativas</t>
  </si>
  <si>
    <t>Tributos</t>
  </si>
  <si>
    <t>B.1 Tributos Federais</t>
  </si>
  <si>
    <t>PIS</t>
  </si>
  <si>
    <t>COFINS</t>
  </si>
  <si>
    <t>B.2 Tributos Municipais</t>
  </si>
  <si>
    <t>ISSQN</t>
  </si>
  <si>
    <t>DAS - Simples Nacional</t>
  </si>
  <si>
    <t>B.4 Outros tributos (especificar)</t>
  </si>
  <si>
    <t>Lucro</t>
  </si>
  <si>
    <t>Quadro resumo do Custo por Empregado</t>
  </si>
  <si>
    <t>Mão de obra vinculada à execução contratual (valor por empregado)</t>
  </si>
  <si>
    <t>Módulo 1 - Composição da Remuneração</t>
  </si>
  <si>
    <t>Módulo 2 - Benefícios Mensais e Diários</t>
  </si>
  <si>
    <t>Módulo 3 - Insumos Diversos (uniformes, materiais, equipamentos e outros)</t>
  </si>
  <si>
    <t>Subtotal (A + B + C + D)</t>
  </si>
  <si>
    <t>Módulo 5 - Custos indiretos, tributos e lucro</t>
  </si>
  <si>
    <t>Valor total por empregado</t>
  </si>
  <si>
    <t>Quantidade de colaboradores</t>
  </si>
  <si>
    <t>LAIR</t>
  </si>
  <si>
    <t>Total Mensal</t>
  </si>
  <si>
    <t>Total Anual</t>
  </si>
  <si>
    <t>Total MENSAL</t>
  </si>
  <si>
    <t>Total ANUAL</t>
  </si>
  <si>
    <t>LAIR (R$)</t>
  </si>
  <si>
    <t>LAIR (%)</t>
  </si>
  <si>
    <t>BENEFÍCIOS</t>
  </si>
  <si>
    <t>BENEFÍCIOS LEGAIS ACORDADOS</t>
  </si>
  <si>
    <t>Tiquete Refeição</t>
  </si>
  <si>
    <t>DIAS</t>
  </si>
  <si>
    <t>VALOR UNITÁRIO</t>
  </si>
  <si>
    <t>EMPREGADO</t>
  </si>
  <si>
    <t>CUSTO TOTAL MENSAL</t>
  </si>
  <si>
    <t>QUANTIDADE</t>
  </si>
  <si>
    <t>Benefício Social Familiar</t>
  </si>
  <si>
    <t>Benefício Natalidade</t>
  </si>
  <si>
    <t>VALOR ANUAL</t>
  </si>
  <si>
    <t>VALOR MENSAL</t>
  </si>
  <si>
    <t>Auxílio Creche</t>
  </si>
  <si>
    <t>SALÁRIO MÍNIMO</t>
  </si>
  <si>
    <t>OCORRÊNCIA ANUAL %</t>
  </si>
  <si>
    <t>Assistência Médica</t>
  </si>
  <si>
    <t>MENSAL</t>
  </si>
  <si>
    <t xml:space="preserve">VALE TRANSPORTE </t>
  </si>
  <si>
    <t>Contrato</t>
  </si>
  <si>
    <t>bilhete/dia</t>
  </si>
  <si>
    <t>nº dias/mês</t>
  </si>
  <si>
    <t>Valor tarifa</t>
  </si>
  <si>
    <t>Custo total</t>
  </si>
  <si>
    <t>Custo empregado</t>
  </si>
  <si>
    <t>Custo empresa</t>
  </si>
  <si>
    <t>Padrão 44h/sem SP</t>
  </si>
  <si>
    <t>UNIFORME (SERVENTE, Limpador de vidros sem risco e com risco )</t>
  </si>
  <si>
    <t>Item</t>
  </si>
  <si>
    <t>Custo unitário</t>
  </si>
  <si>
    <t>Vida útil (meses)</t>
  </si>
  <si>
    <t>Quantidade</t>
  </si>
  <si>
    <t>Custo mensal</t>
  </si>
  <si>
    <t xml:space="preserve">Camisa </t>
  </si>
  <si>
    <t>Calça</t>
  </si>
  <si>
    <t>Crachá c/identif. Empresa</t>
  </si>
  <si>
    <t>Sapato/Tênis</t>
  </si>
  <si>
    <t xml:space="preserve">Bota </t>
  </si>
  <si>
    <t>Custo total mensal:</t>
  </si>
  <si>
    <t>PRODUTOS DE HIGIENE - REFIL SABONETE GEL / PAPEL TOALHA / PAPEL HIGIÊNICO</t>
  </si>
  <si>
    <t>unidade de medida</t>
  </si>
  <si>
    <t>quantidade mês</t>
  </si>
  <si>
    <t>valor unitario</t>
  </si>
  <si>
    <t>valor mensal</t>
  </si>
  <si>
    <t>valor anual</t>
  </si>
  <si>
    <t>3.1</t>
  </si>
  <si>
    <t>Sabonete Gel Refil de 800ml</t>
  </si>
  <si>
    <t>UN x MÊS</t>
  </si>
  <si>
    <t>3.2</t>
  </si>
  <si>
    <t>Papel Toalha - Pacotes com 1.000 folhas</t>
  </si>
  <si>
    <t>PCT x MÊS</t>
  </si>
  <si>
    <t>3.3</t>
  </si>
  <si>
    <t>Papel Higiênico - Fardo com 8 Rolos com 300 metros</t>
  </si>
  <si>
    <t>FARDO x MÊS</t>
  </si>
  <si>
    <t>3.4</t>
  </si>
  <si>
    <t>SANEAMENTES DOMISSANITARIOS</t>
  </si>
  <si>
    <t xml:space="preserve">UNI </t>
  </si>
  <si>
    <t>3.5</t>
  </si>
  <si>
    <t xml:space="preserve">SACOS DE LIXOS </t>
  </si>
  <si>
    <t>UNI X MÊS</t>
  </si>
  <si>
    <t>3.6</t>
  </si>
  <si>
    <t>DISPENSER DE SABONETES LIQUIDOS</t>
  </si>
  <si>
    <t>UNIX MÊS</t>
  </si>
  <si>
    <t>3.7</t>
  </si>
  <si>
    <t>PEDRAS DESIFETANTE</t>
  </si>
  <si>
    <t>luva de proteção indivudual</t>
  </si>
  <si>
    <t>UNI</t>
  </si>
  <si>
    <t>oculos de proteção indiviadual</t>
  </si>
  <si>
    <t>mascara de proteção individual</t>
  </si>
  <si>
    <t>ITEM</t>
  </si>
  <si>
    <t>DESCRIÇÃO</t>
  </si>
  <si>
    <t>TURNO</t>
  </si>
  <si>
    <t>UNIDADE</t>
  </si>
  <si>
    <r>
      <rPr>
        <b/>
        <sz val="10"/>
        <rFont val="Arial"/>
        <charset val="134"/>
      </rPr>
      <t>TOTAL DA ÁREA DOS LOCAIS M</t>
    </r>
    <r>
      <rPr>
        <b/>
        <vertAlign val="superscript"/>
        <sz val="10"/>
        <rFont val="Arial"/>
        <charset val="134"/>
      </rPr>
      <t>2</t>
    </r>
    <r>
      <rPr>
        <b/>
        <sz val="10"/>
        <rFont val="Arial"/>
        <charset val="134"/>
      </rPr>
      <t xml:space="preserve"> / QUANTITATIVO DE FORNECIMENTO / LOCAIS / CAPACIDADE</t>
    </r>
  </si>
  <si>
    <t>VALORES</t>
  </si>
  <si>
    <t>Unitário</t>
  </si>
  <si>
    <t>Mensal</t>
  </si>
  <si>
    <t>Total para 12 meses</t>
  </si>
  <si>
    <t>PAÇO MUNICIPAL</t>
  </si>
  <si>
    <t>1.1</t>
  </si>
  <si>
    <t xml:space="preserve">Áreas Internas - Pisos Frios </t>
  </si>
  <si>
    <t>1 TURNO: 06:00 ATÉ 14:00 HS    2 TURNO: 09:00 ATE 17:00 HS     3 TURNO:14:00 ATÉ AS 22:00 HS</t>
  </si>
  <si>
    <t>M2</t>
  </si>
  <si>
    <t>1.2</t>
  </si>
  <si>
    <t>com espaços livres - saguão /hall/salão</t>
  </si>
  <si>
    <t>1.3</t>
  </si>
  <si>
    <t>Sanitários de uso público ou coletivo de grande circulação</t>
  </si>
  <si>
    <t>1.4</t>
  </si>
  <si>
    <t>Pisos pavimentados adjacentes/contíguos às edificações</t>
  </si>
  <si>
    <t>1.5</t>
  </si>
  <si>
    <t>Varrição de passeios e arruamentos</t>
  </si>
  <si>
    <t>1.6</t>
  </si>
  <si>
    <t>Frequência semestral (COM exposição à situação de risco)</t>
  </si>
  <si>
    <t xml:space="preserve">FUNDO SOCIAL DE SOLIDARIDADE </t>
  </si>
  <si>
    <t>2.1</t>
  </si>
  <si>
    <t>07:00 ATÉ 15:00 HS</t>
  </si>
  <si>
    <t>2.2</t>
  </si>
  <si>
    <t>2.3</t>
  </si>
  <si>
    <t>2.4</t>
  </si>
  <si>
    <t>2.5</t>
  </si>
  <si>
    <t>2.6</t>
  </si>
  <si>
    <t>SECRETARIA MUNICIPAL DE INFRAESTRUTURA E SERVIÇOS</t>
  </si>
  <si>
    <t>06:ATÉ 14:00 HS</t>
  </si>
  <si>
    <t>CENTRO DE REFERENCIAS DE ASSISTENCIA SOCIAL - CRAS I</t>
  </si>
  <si>
    <t>OBS: no momento está locado no espaço do centro de formação</t>
  </si>
  <si>
    <t>7:00 ATÉ 15:00 HS</t>
  </si>
  <si>
    <t>CENTRO DIA IDOSO</t>
  </si>
  <si>
    <t>5.1</t>
  </si>
  <si>
    <t>5.2</t>
  </si>
  <si>
    <t>5.3</t>
  </si>
  <si>
    <t>5.4</t>
  </si>
  <si>
    <t>5.5</t>
  </si>
  <si>
    <t>5.6</t>
  </si>
  <si>
    <t>CADASTRO UNICO</t>
  </si>
  <si>
    <t>OBS: utiliza-se de 4 salas do lions clube do pav. inferior</t>
  </si>
  <si>
    <t>6.1</t>
  </si>
  <si>
    <t>6.2</t>
  </si>
  <si>
    <t>6.3</t>
  </si>
  <si>
    <t>6.4</t>
  </si>
  <si>
    <t>6.5</t>
  </si>
  <si>
    <t>6.6</t>
  </si>
  <si>
    <t>CONSELHO TUTELAR</t>
  </si>
  <si>
    <t>7.1</t>
  </si>
  <si>
    <t>7.2</t>
  </si>
  <si>
    <t>7.3</t>
  </si>
  <si>
    <t>7.4</t>
  </si>
  <si>
    <t>7.5</t>
  </si>
  <si>
    <t>7.6</t>
  </si>
  <si>
    <t>JUNTA MILITAR</t>
  </si>
  <si>
    <t>8.1</t>
  </si>
  <si>
    <t>8.2</t>
  </si>
  <si>
    <t>8.3</t>
  </si>
  <si>
    <t>8.4</t>
  </si>
  <si>
    <t>8.5</t>
  </si>
  <si>
    <t>8.6</t>
  </si>
  <si>
    <t>SUB PREFEITURA DE ARCADAS</t>
  </si>
  <si>
    <t>9.1</t>
  </si>
  <si>
    <t>9.2</t>
  </si>
  <si>
    <t>9.3</t>
  </si>
  <si>
    <t>9.4</t>
  </si>
  <si>
    <t>9.5</t>
  </si>
  <si>
    <t>9.6</t>
  </si>
  <si>
    <t>SUB PREFEITURA DE TRÊS PONTES</t>
  </si>
  <si>
    <t>10.1</t>
  </si>
  <si>
    <t>10.2</t>
  </si>
  <si>
    <t>10.3</t>
  </si>
  <si>
    <t>10.4</t>
  </si>
  <si>
    <t>10.5</t>
  </si>
  <si>
    <t>10.6</t>
  </si>
  <si>
    <t>SEGURANÇA DO TRABALHO SESMT</t>
  </si>
  <si>
    <t>11.1</t>
  </si>
  <si>
    <t>11.2</t>
  </si>
  <si>
    <t>11.3</t>
  </si>
  <si>
    <t>11.4</t>
  </si>
  <si>
    <t>11.5</t>
  </si>
  <si>
    <t>11.6</t>
  </si>
  <si>
    <t>Aux. Limpeza</t>
  </si>
  <si>
    <t xml:space="preserve">Copeira </t>
  </si>
  <si>
    <t>jardineiro</t>
  </si>
  <si>
    <t>limpador de vidro</t>
  </si>
  <si>
    <t>encarregado</t>
  </si>
  <si>
    <t>EPIs</t>
  </si>
  <si>
    <t>PREGÃO PRESENCIAL Nº       /2023 - PROC. ADM. Nº 1017/2023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</si>
</sst>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[$-416]d\-mmm\-yy;@"/>
    <numFmt numFmtId="167" formatCode="_(* #,##0.0000000_);_(* \(#,##0.0000000\);_(* \-??.00000_);_(@_)"/>
    <numFmt numFmtId="168" formatCode="_(* #,##0.00_);_(* \(#,##0.00\);_(* \-??_);_(@_)"/>
    <numFmt numFmtId="169" formatCode="&quot;R$ &quot;#,##0.00"/>
    <numFmt numFmtId="171" formatCode="&quot;R$ &quot;#,##0.00_);&quot;(R$ &quot;#,##0.00\)"/>
    <numFmt numFmtId="172" formatCode="0.00_);[Red]\(0.00\)"/>
    <numFmt numFmtId="173" formatCode="#,##0.000"/>
    <numFmt numFmtId="174" formatCode="[$-416]mmmm\-yy;@"/>
    <numFmt numFmtId="175" formatCode="[$-416]dd\-mmm\-yy;@"/>
    <numFmt numFmtId="176" formatCode="0.000000"/>
    <numFmt numFmtId="177" formatCode="0.0000%"/>
    <numFmt numFmtId="178" formatCode="_(* #,##0.000000_);_(* \(#,##0.000000\);_(* \-??.000000_);_(@_)"/>
  </numFmts>
  <fonts count="22">
    <font>
      <sz val="11"/>
      <color theme="1"/>
      <name val="Calibri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FF0000"/>
      <name val="Arial"/>
      <charset val="134"/>
    </font>
    <font>
      <b/>
      <sz val="14"/>
      <name val="Arial"/>
      <charset val="134"/>
    </font>
    <font>
      <b/>
      <sz val="12"/>
      <name val="Arial"/>
      <charset val="134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b/>
      <sz val="11"/>
      <color rgb="FF0070C0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0"/>
      <color rgb="FF0070C0"/>
      <name val="Calibri"/>
      <charset val="134"/>
      <scheme val="minor"/>
    </font>
    <font>
      <sz val="1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b/>
      <sz val="13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vertAlign val="superscript"/>
      <sz val="10"/>
      <name val="Arial"/>
      <charset val="134"/>
    </font>
    <font>
      <sz val="10"/>
      <name val="Calibri"/>
      <charset val="134"/>
    </font>
    <font>
      <sz val="11"/>
      <color theme="1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E5E5E5"/>
      </patternFill>
    </fill>
    <fill>
      <patternFill patternType="solid">
        <fgColor indexed="44"/>
        <bgColor indexed="2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/>
      <right style="medium">
        <color auto="1"/>
      </right>
      <top/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51">
    <xf numFmtId="0" fontId="0" fillId="0" borderId="0" xfId="0"/>
    <xf numFmtId="3" fontId="0" fillId="0" borderId="0" xfId="0" applyNumberFormat="1"/>
    <xf numFmtId="0" fontId="0" fillId="0" borderId="4" xfId="0" applyBorder="1"/>
    <xf numFmtId="0" fontId="0" fillId="0" borderId="5" xfId="0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3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" fillId="0" borderId="7" xfId="1" applyNumberFormat="1" applyFont="1" applyFill="1" applyBorder="1" applyAlignment="1" applyProtection="1">
      <alignment horizontal="center" vertical="center"/>
    </xf>
    <xf numFmtId="167" fontId="2" fillId="0" borderId="13" xfId="1" applyNumberFormat="1" applyFont="1" applyFill="1" applyBorder="1" applyAlignment="1" applyProtection="1">
      <alignment vertical="center"/>
    </xf>
    <xf numFmtId="168" fontId="2" fillId="0" borderId="20" xfId="1" applyNumberFormat="1" applyFont="1" applyFill="1" applyBorder="1" applyAlignment="1" applyProtection="1">
      <alignment vertical="center"/>
    </xf>
    <xf numFmtId="168" fontId="2" fillId="0" borderId="14" xfId="1" applyNumberFormat="1" applyFont="1" applyFill="1" applyBorder="1" applyAlignment="1" applyProtection="1">
      <alignment vertical="center"/>
    </xf>
    <xf numFmtId="0" fontId="0" fillId="0" borderId="7" xfId="0" applyBorder="1"/>
    <xf numFmtId="0" fontId="2" fillId="0" borderId="12" xfId="0" applyFont="1" applyFill="1" applyBorder="1" applyAlignment="1">
      <alignment horizontal="center" vertical="center" wrapText="1"/>
    </xf>
    <xf numFmtId="3" fontId="1" fillId="0" borderId="16" xfId="1" applyNumberFormat="1" applyFont="1" applyFill="1" applyBorder="1" applyAlignment="1" applyProtection="1">
      <alignment horizontal="center" vertical="center"/>
    </xf>
    <xf numFmtId="3" fontId="1" fillId="0" borderId="24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/>
    </xf>
    <xf numFmtId="168" fontId="1" fillId="0" borderId="25" xfId="1" applyNumberFormat="1" applyFont="1" applyFill="1" applyBorder="1" applyAlignment="1" applyProtection="1">
      <alignment vertical="center"/>
    </xf>
    <xf numFmtId="3" fontId="2" fillId="2" borderId="16" xfId="1" applyNumberFormat="1" applyFont="1" applyFill="1" applyBorder="1" applyAlignment="1" applyProtection="1">
      <alignment horizontal="center" vertical="center" wrapText="1"/>
    </xf>
    <xf numFmtId="168" fontId="2" fillId="2" borderId="17" xfId="1" applyNumberFormat="1" applyFont="1" applyFill="1" applyBorder="1" applyAlignment="1" applyProtection="1">
      <alignment horizontal="center" vertical="center" wrapText="1"/>
    </xf>
    <xf numFmtId="168" fontId="2" fillId="2" borderId="18" xfId="1" applyNumberFormat="1" applyFont="1" applyFill="1" applyBorder="1" applyAlignment="1" applyProtection="1">
      <alignment horizontal="center" vertical="center" wrapText="1"/>
    </xf>
    <xf numFmtId="168" fontId="2" fillId="2" borderId="19" xfId="1" applyNumberFormat="1" applyFont="1" applyFill="1" applyBorder="1" applyAlignment="1" applyProtection="1">
      <alignment horizontal="center" vertical="center" wrapText="1"/>
    </xf>
    <xf numFmtId="168" fontId="2" fillId="0" borderId="26" xfId="1" applyNumberFormat="1" applyFont="1" applyFill="1" applyBorder="1" applyAlignment="1" applyProtection="1">
      <alignment vertical="center"/>
    </xf>
    <xf numFmtId="0" fontId="2" fillId="0" borderId="27" xfId="0" applyFont="1" applyFill="1" applyBorder="1" applyAlignment="1">
      <alignment horizontal="center" vertical="center"/>
    </xf>
    <xf numFmtId="168" fontId="2" fillId="0" borderId="28" xfId="1" applyNumberFormat="1" applyFont="1" applyFill="1" applyBorder="1" applyAlignment="1" applyProtection="1">
      <alignment vertical="center"/>
    </xf>
    <xf numFmtId="168" fontId="2" fillId="0" borderId="29" xfId="1" applyNumberFormat="1" applyFont="1" applyFill="1" applyBorder="1" applyAlignment="1" applyProtection="1">
      <alignment vertical="center"/>
    </xf>
    <xf numFmtId="168" fontId="2" fillId="0" borderId="30" xfId="1" applyNumberFormat="1" applyFont="1" applyFill="1" applyBorder="1" applyAlignment="1" applyProtection="1">
      <alignment vertical="center"/>
    </xf>
    <xf numFmtId="0" fontId="1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 wrapText="1"/>
    </xf>
    <xf numFmtId="3" fontId="1" fillId="0" borderId="31" xfId="1" applyNumberFormat="1" applyFont="1" applyFill="1" applyBorder="1" applyAlignment="1" applyProtection="1">
      <alignment horizontal="center" vertical="center"/>
    </xf>
    <xf numFmtId="168" fontId="2" fillId="0" borderId="32" xfId="1" applyNumberFormat="1" applyFont="1" applyFill="1" applyBorder="1" applyAlignment="1" applyProtection="1">
      <alignment vertical="center"/>
    </xf>
    <xf numFmtId="168" fontId="2" fillId="0" borderId="1" xfId="1" applyNumberFormat="1" applyFont="1" applyFill="1" applyBorder="1" applyAlignment="1" applyProtection="1">
      <alignment vertical="center"/>
    </xf>
    <xf numFmtId="168" fontId="2" fillId="0" borderId="3" xfId="1" applyNumberFormat="1" applyFont="1" applyFill="1" applyBorder="1" applyAlignment="1" applyProtection="1">
      <alignment vertical="center"/>
    </xf>
    <xf numFmtId="0" fontId="1" fillId="2" borderId="24" xfId="0" applyFont="1" applyFill="1" applyBorder="1" applyAlignment="1">
      <alignment horizontal="left" vertical="center"/>
    </xf>
    <xf numFmtId="3" fontId="1" fillId="0" borderId="12" xfId="1" applyNumberFormat="1" applyFont="1" applyFill="1" applyBorder="1" applyAlignment="1" applyProtection="1">
      <alignment horizontal="center" vertical="center"/>
    </xf>
    <xf numFmtId="167" fontId="2" fillId="0" borderId="17" xfId="1" applyNumberFormat="1" applyFont="1" applyFill="1" applyBorder="1" applyAlignment="1" applyProtection="1">
      <alignment vertical="center"/>
    </xf>
    <xf numFmtId="168" fontId="2" fillId="0" borderId="18" xfId="1" applyNumberFormat="1" applyFont="1" applyFill="1" applyBorder="1" applyAlignment="1" applyProtection="1">
      <alignment vertical="center"/>
    </xf>
    <xf numFmtId="168" fontId="2" fillId="0" borderId="19" xfId="1" applyNumberFormat="1" applyFont="1" applyFill="1" applyBorder="1" applyAlignment="1" applyProtection="1">
      <alignment vertical="center"/>
    </xf>
    <xf numFmtId="168" fontId="2" fillId="0" borderId="23" xfId="1" applyNumberFormat="1" applyFont="1" applyFill="1" applyBorder="1" applyAlignment="1" applyProtection="1">
      <alignment vertical="center"/>
    </xf>
    <xf numFmtId="168" fontId="2" fillId="0" borderId="33" xfId="1" applyNumberFormat="1" applyFont="1" applyFill="1" applyBorder="1" applyAlignment="1" applyProtection="1">
      <alignment vertical="center"/>
    </xf>
    <xf numFmtId="168" fontId="2" fillId="0" borderId="35" xfId="1" applyNumberFormat="1" applyFont="1" applyFill="1" applyBorder="1" applyAlignment="1" applyProtection="1">
      <alignment vertical="center"/>
    </xf>
    <xf numFmtId="0" fontId="2" fillId="0" borderId="36" xfId="0" applyFont="1" applyFill="1" applyBorder="1" applyAlignment="1">
      <alignment horizontal="center" vertical="center"/>
    </xf>
    <xf numFmtId="0" fontId="0" fillId="0" borderId="37" xfId="0" applyBorder="1"/>
    <xf numFmtId="0" fontId="2" fillId="0" borderId="37" xfId="0" applyFont="1" applyFill="1" applyBorder="1" applyAlignment="1">
      <alignment horizontal="center" vertical="center" wrapText="1"/>
    </xf>
    <xf numFmtId="3" fontId="1" fillId="0" borderId="37" xfId="1" applyNumberFormat="1" applyFont="1" applyFill="1" applyBorder="1" applyAlignment="1" applyProtection="1">
      <alignment horizontal="center" vertical="center"/>
    </xf>
    <xf numFmtId="168" fontId="2" fillId="0" borderId="37" xfId="1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3" fontId="2" fillId="0" borderId="0" xfId="1" applyNumberFormat="1" applyFont="1" applyFill="1" applyAlignment="1" applyProtection="1">
      <alignment horizontal="center" vertical="center"/>
    </xf>
    <xf numFmtId="168" fontId="2" fillId="0" borderId="0" xfId="1" applyNumberFormat="1" applyFont="1" applyFill="1" applyAlignment="1" applyProtection="1">
      <alignment vertical="center"/>
    </xf>
    <xf numFmtId="168" fontId="1" fillId="0" borderId="0" xfId="1" applyNumberFormat="1" applyFont="1" applyFill="1" applyAlignment="1" applyProtection="1">
      <alignment vertic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68" fontId="0" fillId="0" borderId="0" xfId="0" applyNumberFormat="1"/>
    <xf numFmtId="0" fontId="1" fillId="2" borderId="2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1" applyNumberFormat="1" applyFont="1" applyFill="1" applyBorder="1" applyAlignment="1" applyProtection="1">
      <alignment horizontal="center" vertical="center"/>
    </xf>
    <xf numFmtId="164" fontId="2" fillId="0" borderId="7" xfId="1" applyNumberFormat="1" applyFont="1" applyFill="1" applyBorder="1" applyAlignment="1" applyProtection="1">
      <alignment horizontal="center" vertical="center"/>
    </xf>
    <xf numFmtId="0" fontId="0" fillId="0" borderId="36" xfId="0" applyBorder="1"/>
    <xf numFmtId="164" fontId="0" fillId="0" borderId="37" xfId="0" applyNumberFormat="1" applyBorder="1"/>
    <xf numFmtId="0" fontId="1" fillId="0" borderId="19" xfId="0" applyFont="1" applyFill="1" applyBorder="1" applyAlignment="1">
      <alignment horizontal="center" vertical="center"/>
    </xf>
    <xf numFmtId="164" fontId="2" fillId="0" borderId="14" xfId="1" applyNumberFormat="1" applyFont="1" applyFill="1" applyBorder="1" applyAlignment="1" applyProtection="1">
      <alignment horizontal="center" vertical="center"/>
    </xf>
    <xf numFmtId="164" fontId="0" fillId="0" borderId="40" xfId="0" applyNumberFormat="1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" fontId="0" fillId="0" borderId="0" xfId="0" applyNumberFormat="1"/>
    <xf numFmtId="0" fontId="0" fillId="0" borderId="40" xfId="0" applyBorder="1"/>
    <xf numFmtId="0" fontId="0" fillId="0" borderId="0" xfId="0" applyBorder="1"/>
    <xf numFmtId="16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169" fontId="5" fillId="0" borderId="4" xfId="0" applyNumberFormat="1" applyFont="1" applyFill="1" applyBorder="1" applyAlignment="1">
      <alignment horizontal="center" vertical="center"/>
    </xf>
    <xf numFmtId="169" fontId="1" fillId="0" borderId="39" xfId="0" applyNumberFormat="1" applyFont="1" applyFill="1" applyBorder="1" applyAlignment="1">
      <alignment horizontal="center" vertical="center"/>
    </xf>
    <xf numFmtId="169" fontId="1" fillId="0" borderId="45" xfId="0" applyNumberFormat="1" applyFont="1" applyFill="1" applyBorder="1" applyAlignment="1">
      <alignment horizontal="center" vertical="center"/>
    </xf>
    <xf numFmtId="3" fontId="0" fillId="4" borderId="20" xfId="0" applyNumberFormat="1" applyFont="1" applyFill="1" applyBorder="1" applyAlignment="1">
      <alignment horizontal="center" vertical="center"/>
    </xf>
    <xf numFmtId="169" fontId="0" fillId="5" borderId="7" xfId="0" applyNumberFormat="1" applyFont="1" applyFill="1" applyBorder="1" applyAlignment="1">
      <alignment horizontal="center" vertical="center"/>
    </xf>
    <xf numFmtId="169" fontId="1" fillId="0" borderId="46" xfId="0" applyNumberFormat="1" applyFont="1" applyFill="1" applyBorder="1" applyAlignment="1">
      <alignment horizontal="center" vertical="center"/>
    </xf>
    <xf numFmtId="169" fontId="1" fillId="0" borderId="47" xfId="0" applyNumberFormat="1" applyFont="1" applyFill="1" applyBorder="1" applyAlignment="1">
      <alignment horizontal="center" vertical="center"/>
    </xf>
    <xf numFmtId="173" fontId="0" fillId="0" borderId="47" xfId="0" applyNumberFormat="1" applyFont="1" applyFill="1" applyBorder="1" applyAlignment="1">
      <alignment horizontal="center" vertical="center"/>
    </xf>
    <xf numFmtId="169" fontId="0" fillId="0" borderId="47" xfId="0" applyNumberFormat="1" applyFont="1" applyFill="1" applyBorder="1" applyAlignment="1">
      <alignment horizontal="center" vertical="center"/>
    </xf>
    <xf numFmtId="169" fontId="0" fillId="5" borderId="39" xfId="0" applyNumberFormat="1" applyFont="1" applyFill="1" applyBorder="1" applyAlignment="1">
      <alignment horizontal="center" vertical="center"/>
    </xf>
    <xf numFmtId="0" fontId="0" fillId="0" borderId="51" xfId="0" applyNumberFormat="1" applyFont="1" applyFill="1" applyBorder="1" applyAlignment="1">
      <alignment horizontal="center" vertical="center"/>
    </xf>
    <xf numFmtId="169" fontId="0" fillId="0" borderId="51" xfId="0" applyNumberFormat="1" applyFont="1" applyFill="1" applyBorder="1" applyAlignment="1">
      <alignment horizontal="center" vertical="center"/>
    </xf>
    <xf numFmtId="0" fontId="0" fillId="0" borderId="39" xfId="0" applyNumberFormat="1" applyFont="1" applyFill="1" applyBorder="1" applyAlignment="1">
      <alignment horizontal="center" vertical="center"/>
    </xf>
    <xf numFmtId="169" fontId="1" fillId="0" borderId="53" xfId="0" applyNumberFormat="1" applyFont="1" applyFill="1" applyBorder="1" applyAlignment="1">
      <alignment horizontal="center" vertical="center"/>
    </xf>
    <xf numFmtId="169" fontId="1" fillId="0" borderId="51" xfId="0" applyNumberFormat="1" applyFont="1" applyFill="1" applyBorder="1" applyAlignment="1">
      <alignment horizontal="center" vertical="center"/>
    </xf>
    <xf numFmtId="169" fontId="0" fillId="5" borderId="55" xfId="0" applyNumberFormat="1" applyFont="1" applyFill="1" applyBorder="1" applyAlignment="1">
      <alignment horizontal="center" vertical="center"/>
    </xf>
    <xf numFmtId="169" fontId="1" fillId="0" borderId="4" xfId="0" applyNumberFormat="1" applyFont="1" applyFill="1" applyBorder="1" applyAlignment="1">
      <alignment horizontal="center" vertical="center"/>
    </xf>
    <xf numFmtId="169" fontId="0" fillId="0" borderId="0" xfId="0" applyNumberFormat="1" applyFont="1" applyFill="1" applyBorder="1" applyAlignment="1">
      <alignment horizontal="center" vertical="center"/>
    </xf>
    <xf numFmtId="171" fontId="0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3" fontId="0" fillId="0" borderId="39" xfId="0" applyNumberFormat="1" applyFont="1" applyFill="1" applyBorder="1" applyAlignment="1">
      <alignment horizontal="center" vertical="center"/>
    </xf>
    <xf numFmtId="169" fontId="1" fillId="0" borderId="6" xfId="0" applyNumberFormat="1" applyFont="1" applyFill="1" applyBorder="1" applyAlignment="1">
      <alignment horizontal="center" vertical="center" wrapText="1"/>
    </xf>
    <xf numFmtId="169" fontId="0" fillId="0" borderId="7" xfId="0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2" fontId="0" fillId="5" borderId="7" xfId="0" applyNumberFormat="1" applyFont="1" applyFill="1" applyBorder="1" applyAlignment="1">
      <alignment horizontal="center" vertical="center"/>
    </xf>
    <xf numFmtId="3" fontId="0" fillId="0" borderId="7" xfId="0" applyNumberFormat="1" applyFont="1" applyFill="1" applyBorder="1" applyAlignment="1">
      <alignment horizontal="center" vertical="center"/>
    </xf>
    <xf numFmtId="169" fontId="1" fillId="0" borderId="4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/>
    </xf>
    <xf numFmtId="173" fontId="0" fillId="0" borderId="0" xfId="0" applyNumberFormat="1" applyFont="1" applyFill="1" applyBorder="1" applyAlignment="1">
      <alignment horizontal="center" vertical="center"/>
    </xf>
    <xf numFmtId="169" fontId="1" fillId="6" borderId="4" xfId="0" applyNumberFormat="1" applyFont="1" applyFill="1" applyBorder="1" applyAlignment="1">
      <alignment horizontal="center" vertical="center" wrapText="1"/>
    </xf>
    <xf numFmtId="0" fontId="1" fillId="0" borderId="39" xfId="0" applyFont="1" applyBorder="1" applyAlignment="1">
      <alignment horizontal="center"/>
    </xf>
    <xf numFmtId="0" fontId="0" fillId="0" borderId="39" xfId="0" applyFill="1" applyBorder="1" applyAlignment="1">
      <alignment horizontal="center"/>
    </xf>
    <xf numFmtId="171" fontId="0" fillId="0" borderId="39" xfId="3" applyNumberFormat="1" applyFont="1" applyFill="1" applyBorder="1" applyAlignment="1" applyProtection="1">
      <alignment horizontal="center"/>
    </xf>
    <xf numFmtId="171" fontId="1" fillId="0" borderId="58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3" fontId="0" fillId="0" borderId="0" xfId="0" applyNumberFormat="1" applyBorder="1"/>
    <xf numFmtId="169" fontId="1" fillId="0" borderId="63" xfId="0" applyNumberFormat="1" applyFont="1" applyFill="1" applyBorder="1" applyAlignment="1">
      <alignment horizontal="center" vertical="center"/>
    </xf>
    <xf numFmtId="171" fontId="0" fillId="0" borderId="51" xfId="3" applyNumberFormat="1" applyFont="1" applyFill="1" applyBorder="1" applyAlignment="1" applyProtection="1">
      <alignment horizontal="center" vertical="center"/>
    </xf>
    <xf numFmtId="171" fontId="0" fillId="0" borderId="64" xfId="3" applyNumberFormat="1" applyFont="1" applyFill="1" applyBorder="1" applyAlignment="1" applyProtection="1">
      <alignment horizontal="center" vertical="center"/>
    </xf>
    <xf numFmtId="43" fontId="0" fillId="0" borderId="0" xfId="1" applyFont="1" applyBorder="1"/>
    <xf numFmtId="171" fontId="0" fillId="0" borderId="0" xfId="3" applyNumberFormat="1" applyFont="1" applyFill="1" applyBorder="1" applyAlignment="1" applyProtection="1">
      <alignment horizontal="center" vertical="center"/>
    </xf>
    <xf numFmtId="171" fontId="0" fillId="0" borderId="5" xfId="3" applyNumberFormat="1" applyFont="1" applyFill="1" applyBorder="1" applyAlignment="1" applyProtection="1">
      <alignment horizontal="center" vertical="center"/>
    </xf>
    <xf numFmtId="169" fontId="1" fillId="0" borderId="5" xfId="0" applyNumberFormat="1" applyFont="1" applyFill="1" applyBorder="1" applyAlignment="1">
      <alignment horizontal="center" vertical="center"/>
    </xf>
    <xf numFmtId="171" fontId="0" fillId="0" borderId="7" xfId="3" applyNumberFormat="1" applyFont="1" applyFill="1" applyBorder="1" applyAlignment="1" applyProtection="1">
      <alignment horizontal="center" vertical="center"/>
    </xf>
    <xf numFmtId="0" fontId="0" fillId="0" borderId="5" xfId="0" applyFill="1" applyBorder="1"/>
    <xf numFmtId="0" fontId="6" fillId="0" borderId="0" xfId="0" applyFont="1" applyBorder="1"/>
    <xf numFmtId="0" fontId="0" fillId="0" borderId="0" xfId="0" applyFont="1" applyFill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7" fillId="0" borderId="0" xfId="0" applyFont="1" applyBorder="1"/>
    <xf numFmtId="0" fontId="0" fillId="0" borderId="0" xfId="0" applyFont="1"/>
    <xf numFmtId="0" fontId="0" fillId="0" borderId="27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165" fontId="7" fillId="0" borderId="7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center" vertical="center"/>
    </xf>
    <xf numFmtId="174" fontId="10" fillId="0" borderId="7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3" fontId="11" fillId="4" borderId="7" xfId="0" applyNumberFormat="1" applyFont="1" applyFill="1" applyBorder="1" applyAlignment="1">
      <alignment horizontal="center" vertical="center" wrapText="1"/>
    </xf>
    <xf numFmtId="164" fontId="11" fillId="0" borderId="7" xfId="3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175" fontId="11" fillId="0" borderId="7" xfId="0" applyNumberFormat="1" applyFont="1" applyFill="1" applyBorder="1" applyAlignment="1">
      <alignment horizontal="center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vertical="center"/>
    </xf>
    <xf numFmtId="0" fontId="7" fillId="9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/>
    </xf>
    <xf numFmtId="9" fontId="11" fillId="7" borderId="7" xfId="2" applyFont="1" applyFill="1" applyBorder="1" applyAlignment="1">
      <alignment horizontal="center" vertical="center"/>
    </xf>
    <xf numFmtId="9" fontId="11" fillId="7" borderId="7" xfId="2" applyNumberFormat="1" applyFont="1" applyFill="1" applyBorder="1" applyAlignment="1">
      <alignment horizontal="center" vertical="center"/>
    </xf>
    <xf numFmtId="164" fontId="7" fillId="4" borderId="7" xfId="3" applyFont="1" applyFill="1" applyBorder="1" applyAlignment="1">
      <alignment horizontal="center" vertical="center"/>
    </xf>
    <xf numFmtId="164" fontId="0" fillId="0" borderId="7" xfId="3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164" fontId="12" fillId="0" borderId="20" xfId="3" applyFont="1" applyFill="1" applyBorder="1" applyAlignment="1">
      <alignment horizontal="center" vertical="center"/>
    </xf>
    <xf numFmtId="164" fontId="0" fillId="0" borderId="20" xfId="3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vertical="center"/>
    </xf>
    <xf numFmtId="10" fontId="11" fillId="10" borderId="7" xfId="0" applyNumberFormat="1" applyFont="1" applyFill="1" applyBorder="1" applyAlignment="1">
      <alignment horizontal="center" vertical="center"/>
    </xf>
    <xf numFmtId="9" fontId="11" fillId="7" borderId="7" xfId="0" applyNumberFormat="1" applyFont="1" applyFill="1" applyBorder="1" applyAlignment="1">
      <alignment horizontal="left" vertical="center"/>
    </xf>
    <xf numFmtId="176" fontId="11" fillId="7" borderId="7" xfId="0" applyNumberFormat="1" applyFont="1" applyFill="1" applyBorder="1" applyAlignment="1">
      <alignment horizontal="left" vertical="center"/>
    </xf>
    <xf numFmtId="10" fontId="0" fillId="11" borderId="7" xfId="0" applyNumberFormat="1" applyFont="1" applyFill="1" applyBorder="1" applyAlignment="1">
      <alignment horizontal="center" vertical="center"/>
    </xf>
    <xf numFmtId="10" fontId="7" fillId="0" borderId="7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10" fontId="14" fillId="12" borderId="7" xfId="0" applyNumberFormat="1" applyFont="1" applyFill="1" applyBorder="1" applyAlignment="1">
      <alignment horizontal="center" vertical="center"/>
    </xf>
    <xf numFmtId="164" fontId="7" fillId="0" borderId="7" xfId="3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0" fontId="9" fillId="0" borderId="7" xfId="0" applyNumberFormat="1" applyFont="1" applyFill="1" applyBorder="1" applyAlignment="1">
      <alignment horizontal="center" vertical="center"/>
    </xf>
    <xf numFmtId="10" fontId="14" fillId="10" borderId="7" xfId="0" applyNumberFormat="1" applyFont="1" applyFill="1" applyBorder="1" applyAlignment="1">
      <alignment horizontal="center" vertical="center"/>
    </xf>
    <xf numFmtId="1" fontId="14" fillId="7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2" fontId="14" fillId="10" borderId="7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164" fontId="0" fillId="4" borderId="7" xfId="3" applyFont="1" applyFill="1" applyBorder="1" applyAlignment="1">
      <alignment horizontal="center" vertical="center"/>
    </xf>
    <xf numFmtId="0" fontId="11" fillId="13" borderId="7" xfId="0" applyFont="1" applyFill="1" applyBorder="1" applyAlignment="1">
      <alignment horizontal="center" vertical="center"/>
    </xf>
    <xf numFmtId="10" fontId="11" fillId="0" borderId="7" xfId="0" applyNumberFormat="1" applyFont="1" applyFill="1" applyBorder="1" applyAlignment="1">
      <alignment horizontal="center" vertical="center"/>
    </xf>
    <xf numFmtId="164" fontId="16" fillId="0" borderId="7" xfId="0" applyNumberFormat="1" applyFont="1" applyFill="1" applyBorder="1" applyAlignment="1">
      <alignment vertical="center"/>
    </xf>
    <xf numFmtId="10" fontId="0" fillId="0" borderId="7" xfId="0" applyNumberFormat="1" applyFont="1" applyFill="1" applyBorder="1" applyAlignment="1">
      <alignment horizontal="center" vertical="center"/>
    </xf>
    <xf numFmtId="177" fontId="11" fillId="10" borderId="7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center" vertical="center"/>
    </xf>
    <xf numFmtId="164" fontId="13" fillId="0" borderId="7" xfId="3" applyFont="1" applyFill="1" applyBorder="1" applyAlignment="1">
      <alignment horizontal="center" vertical="center"/>
    </xf>
    <xf numFmtId="1" fontId="7" fillId="0" borderId="7" xfId="1" applyNumberFormat="1" applyFont="1" applyFill="1" applyBorder="1" applyAlignment="1">
      <alignment horizontal="center" vertical="center"/>
    </xf>
    <xf numFmtId="0" fontId="0" fillId="0" borderId="4" xfId="0" applyFont="1" applyBorder="1"/>
    <xf numFmtId="164" fontId="16" fillId="0" borderId="0" xfId="0" applyNumberFormat="1" applyFont="1" applyFill="1" applyBorder="1" applyAlignment="1">
      <alignment vertical="center"/>
    </xf>
    <xf numFmtId="0" fontId="16" fillId="7" borderId="7" xfId="0" applyFont="1" applyFill="1" applyBorder="1" applyAlignment="1">
      <alignment horizontal="right" vertical="center"/>
    </xf>
    <xf numFmtId="164" fontId="13" fillId="0" borderId="7" xfId="3" applyFont="1" applyBorder="1"/>
    <xf numFmtId="164" fontId="13" fillId="0" borderId="0" xfId="3" applyFont="1" applyFill="1" applyBorder="1" applyAlignment="1">
      <alignment horizontal="center" vertical="center" wrapText="1"/>
    </xf>
    <xf numFmtId="164" fontId="13" fillId="0" borderId="7" xfId="3" applyFont="1" applyFill="1" applyBorder="1"/>
    <xf numFmtId="43" fontId="0" fillId="0" borderId="0" xfId="1" applyFont="1"/>
    <xf numFmtId="0" fontId="17" fillId="7" borderId="7" xfId="0" applyFont="1" applyFill="1" applyBorder="1" applyAlignment="1">
      <alignment horizontal="right" vertical="center"/>
    </xf>
    <xf numFmtId="0" fontId="8" fillId="0" borderId="0" xfId="0" applyFont="1"/>
    <xf numFmtId="0" fontId="17" fillId="7" borderId="7" xfId="0" applyFont="1" applyFill="1" applyBorder="1" applyAlignment="1">
      <alignment horizontal="center" vertical="center"/>
    </xf>
    <xf numFmtId="0" fontId="0" fillId="0" borderId="36" xfId="0" applyFont="1" applyBorder="1"/>
    <xf numFmtId="0" fontId="0" fillId="0" borderId="37" xfId="0" applyFont="1" applyBorder="1"/>
    <xf numFmtId="0" fontId="17" fillId="7" borderId="68" xfId="0" applyFont="1" applyFill="1" applyBorder="1" applyAlignment="1">
      <alignment horizontal="right" vertical="center"/>
    </xf>
    <xf numFmtId="0" fontId="7" fillId="7" borderId="66" xfId="0" applyFont="1" applyFill="1" applyBorder="1" applyAlignment="1">
      <alignment horizontal="center" vertical="center"/>
    </xf>
    <xf numFmtId="0" fontId="7" fillId="7" borderId="67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right" vertical="center" indent="1"/>
    </xf>
    <xf numFmtId="0" fontId="8" fillId="7" borderId="7" xfId="0" applyFont="1" applyFill="1" applyBorder="1" applyAlignment="1">
      <alignment horizontal="right" vertical="center" indent="1"/>
    </xf>
    <xf numFmtId="0" fontId="8" fillId="7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8" borderId="37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left" vertical="center"/>
    </xf>
    <xf numFmtId="0" fontId="0" fillId="0" borderId="42" xfId="0" applyFont="1" applyBorder="1" applyAlignment="1">
      <alignment horizontal="left" vertical="center"/>
    </xf>
    <xf numFmtId="0" fontId="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2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7" fillId="9" borderId="6" xfId="0" applyFont="1" applyFill="1" applyBorder="1" applyAlignment="1">
      <alignment vertical="center"/>
    </xf>
    <xf numFmtId="0" fontId="7" fillId="9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center"/>
    </xf>
    <xf numFmtId="0" fontId="9" fillId="0" borderId="24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0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23" xfId="0" applyFont="1" applyFill="1" applyBorder="1" applyAlignment="1">
      <alignment horizontal="right" vertical="center"/>
    </xf>
    <xf numFmtId="0" fontId="7" fillId="0" borderId="20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 indent="1"/>
    </xf>
    <xf numFmtId="0" fontId="13" fillId="0" borderId="7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0" fillId="0" borderId="7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3" fillId="0" borderId="6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center" indent="2"/>
    </xf>
    <xf numFmtId="0" fontId="15" fillId="0" borderId="7" xfId="0" applyFont="1" applyFill="1" applyBorder="1" applyAlignment="1">
      <alignment horizontal="left" vertical="center" indent="2"/>
    </xf>
    <xf numFmtId="0" fontId="15" fillId="0" borderId="24" xfId="0" applyFont="1" applyFill="1" applyBorder="1" applyAlignment="1">
      <alignment horizontal="left" vertical="center"/>
    </xf>
    <xf numFmtId="0" fontId="15" fillId="0" borderId="23" xfId="0" applyFont="1" applyFill="1" applyBorder="1" applyAlignment="1">
      <alignment horizontal="left" vertical="center"/>
    </xf>
    <xf numFmtId="0" fontId="15" fillId="0" borderId="20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vertical="center"/>
    </xf>
    <xf numFmtId="0" fontId="7" fillId="9" borderId="0" xfId="0" applyFont="1" applyFill="1" applyBorder="1" applyAlignment="1">
      <alignment vertical="center"/>
    </xf>
    <xf numFmtId="0" fontId="9" fillId="0" borderId="12" xfId="0" applyFont="1" applyFill="1" applyBorder="1" applyAlignment="1">
      <alignment horizontal="left" vertical="center"/>
    </xf>
    <xf numFmtId="164" fontId="18" fillId="0" borderId="7" xfId="0" applyNumberFormat="1" applyFont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0" fontId="18" fillId="0" borderId="68" xfId="2" applyNumberFormat="1" applyFont="1" applyBorder="1" applyAlignment="1">
      <alignment horizontal="right" vertical="center"/>
    </xf>
    <xf numFmtId="10" fontId="9" fillId="0" borderId="7" xfId="0" applyNumberFormat="1" applyFont="1" applyFill="1" applyBorder="1" applyAlignment="1">
      <alignment horizontal="center" vertical="center"/>
    </xf>
    <xf numFmtId="10" fontId="0" fillId="0" borderId="7" xfId="0" applyNumberFormat="1" applyFont="1" applyFill="1" applyBorder="1" applyAlignment="1">
      <alignment horizontal="center" vertical="center"/>
    </xf>
    <xf numFmtId="164" fontId="0" fillId="0" borderId="8" xfId="3" applyFont="1" applyFill="1" applyBorder="1" applyAlignment="1">
      <alignment horizontal="center" vertical="center"/>
    </xf>
    <xf numFmtId="164" fontId="0" fillId="0" borderId="21" xfId="3" applyFont="1" applyFill="1" applyBorder="1" applyAlignment="1">
      <alignment horizontal="center" vertical="center"/>
    </xf>
    <xf numFmtId="164" fontId="0" fillId="0" borderId="12" xfId="3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169" fontId="1" fillId="0" borderId="43" xfId="0" applyNumberFormat="1" applyFont="1" applyFill="1" applyBorder="1" applyAlignment="1">
      <alignment horizontal="center" vertical="center"/>
    </xf>
    <xf numFmtId="169" fontId="1" fillId="0" borderId="44" xfId="0" applyNumberFormat="1" applyFont="1" applyFill="1" applyBorder="1" applyAlignment="1">
      <alignment horizontal="center" vertical="center"/>
    </xf>
    <xf numFmtId="169" fontId="1" fillId="0" borderId="39" xfId="0" applyNumberFormat="1" applyFont="1" applyFill="1" applyBorder="1" applyAlignment="1">
      <alignment horizontal="center" vertical="center"/>
    </xf>
    <xf numFmtId="169" fontId="1" fillId="0" borderId="61" xfId="0" applyNumberFormat="1" applyFont="1" applyFill="1" applyBorder="1" applyAlignment="1">
      <alignment horizontal="center" vertical="center"/>
    </xf>
    <xf numFmtId="169" fontId="1" fillId="0" borderId="62" xfId="0" applyNumberFormat="1" applyFont="1" applyFill="1" applyBorder="1" applyAlignment="1">
      <alignment horizontal="center" vertical="center"/>
    </xf>
    <xf numFmtId="169" fontId="0" fillId="5" borderId="7" xfId="0" applyNumberFormat="1" applyFont="1" applyFill="1" applyBorder="1" applyAlignment="1">
      <alignment horizontal="center" vertical="center"/>
    </xf>
    <xf numFmtId="172" fontId="0" fillId="5" borderId="7" xfId="0" applyNumberFormat="1" applyFont="1" applyFill="1" applyBorder="1" applyAlignment="1">
      <alignment horizontal="center" vertical="center"/>
    </xf>
    <xf numFmtId="169" fontId="0" fillId="0" borderId="7" xfId="0" applyNumberFormat="1" applyFont="1" applyFill="1" applyBorder="1" applyAlignment="1">
      <alignment horizontal="center" vertical="center"/>
    </xf>
    <xf numFmtId="169" fontId="0" fillId="0" borderId="14" xfId="0" applyNumberFormat="1" applyFont="1" applyFill="1" applyBorder="1" applyAlignment="1">
      <alignment horizontal="center" vertical="center"/>
    </xf>
    <xf numFmtId="0" fontId="0" fillId="4" borderId="39" xfId="0" applyNumberFormat="1" applyFont="1" applyFill="1" applyBorder="1" applyAlignment="1">
      <alignment horizontal="center" vertical="center"/>
    </xf>
    <xf numFmtId="169" fontId="0" fillId="5" borderId="39" xfId="0" applyNumberFormat="1" applyFont="1" applyFill="1" applyBorder="1" applyAlignment="1">
      <alignment horizontal="center" vertical="center"/>
    </xf>
    <xf numFmtId="171" fontId="0" fillId="0" borderId="39" xfId="3" applyNumberFormat="1" applyFont="1" applyFill="1" applyBorder="1" applyAlignment="1" applyProtection="1">
      <alignment horizontal="center" vertical="center"/>
    </xf>
    <xf numFmtId="171" fontId="0" fillId="0" borderId="61" xfId="3" applyNumberFormat="1" applyFont="1" applyFill="1" applyBorder="1" applyAlignment="1" applyProtection="1">
      <alignment horizontal="center" vertical="center"/>
    </xf>
    <xf numFmtId="0" fontId="1" fillId="0" borderId="39" xfId="0" applyNumberFormat="1" applyFont="1" applyFill="1" applyBorder="1" applyAlignment="1">
      <alignment horizontal="center" vertical="center"/>
    </xf>
    <xf numFmtId="171" fontId="1" fillId="0" borderId="39" xfId="3" applyNumberFormat="1" applyFont="1" applyFill="1" applyBorder="1" applyAlignment="1" applyProtection="1">
      <alignment horizontal="center" vertical="center"/>
    </xf>
    <xf numFmtId="171" fontId="1" fillId="0" borderId="61" xfId="3" applyNumberFormat="1" applyFont="1" applyFill="1" applyBorder="1" applyAlignment="1" applyProtection="1">
      <alignment horizontal="center" vertical="center"/>
    </xf>
    <xf numFmtId="172" fontId="0" fillId="5" borderId="39" xfId="0" applyNumberFormat="1" applyFont="1" applyFill="1" applyBorder="1" applyAlignment="1">
      <alignment horizontal="center" vertical="center"/>
    </xf>
    <xf numFmtId="169" fontId="0" fillId="0" borderId="39" xfId="0" applyNumberFormat="1" applyFont="1" applyFill="1" applyBorder="1" applyAlignment="1">
      <alignment horizontal="center" vertical="center"/>
    </xf>
    <xf numFmtId="172" fontId="0" fillId="0" borderId="39" xfId="0" applyNumberFormat="1" applyFont="1" applyFill="1" applyBorder="1" applyAlignment="1">
      <alignment horizontal="center" vertical="center"/>
    </xf>
    <xf numFmtId="171" fontId="0" fillId="0" borderId="55" xfId="0" applyNumberFormat="1" applyFont="1" applyFill="1" applyBorder="1" applyAlignment="1">
      <alignment horizontal="center" vertical="center"/>
    </xf>
    <xf numFmtId="10" fontId="0" fillId="5" borderId="55" xfId="0" applyNumberFormat="1" applyFont="1" applyFill="1" applyBorder="1" applyAlignment="1">
      <alignment horizontal="center" vertical="center"/>
    </xf>
    <xf numFmtId="171" fontId="0" fillId="0" borderId="55" xfId="3" applyNumberFormat="1" applyFont="1" applyFill="1" applyBorder="1" applyAlignment="1" applyProtection="1">
      <alignment horizontal="center" vertical="center"/>
    </xf>
    <xf numFmtId="171" fontId="0" fillId="0" borderId="65" xfId="3" applyNumberFormat="1" applyFont="1" applyFill="1" applyBorder="1" applyAlignment="1" applyProtection="1">
      <alignment horizontal="center" vertical="center"/>
    </xf>
    <xf numFmtId="169" fontId="0" fillId="0" borderId="61" xfId="0" applyNumberFormat="1" applyFont="1" applyFill="1" applyBorder="1" applyAlignment="1">
      <alignment horizontal="center" vertical="center"/>
    </xf>
    <xf numFmtId="169" fontId="1" fillId="0" borderId="48" xfId="0" applyNumberFormat="1" applyFont="1" applyFill="1" applyBorder="1" applyAlignment="1">
      <alignment horizontal="center" vertical="center"/>
    </xf>
    <xf numFmtId="169" fontId="1" fillId="0" borderId="49" xfId="0" applyNumberFormat="1" applyFont="1" applyFill="1" applyBorder="1" applyAlignment="1">
      <alignment horizontal="center" vertical="center"/>
    </xf>
    <xf numFmtId="169" fontId="1" fillId="0" borderId="45" xfId="0" applyNumberFormat="1" applyFont="1" applyFill="1" applyBorder="1" applyAlignment="1">
      <alignment horizontal="center" vertical="center"/>
    </xf>
    <xf numFmtId="169" fontId="0" fillId="0" borderId="7" xfId="0" applyNumberFormat="1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171" fontId="0" fillId="5" borderId="39" xfId="3" applyNumberFormat="1" applyFont="1" applyFill="1" applyBorder="1" applyAlignment="1" applyProtection="1">
      <alignment horizontal="center" vertical="center"/>
    </xf>
    <xf numFmtId="37" fontId="1" fillId="0" borderId="39" xfId="3" applyNumberFormat="1" applyFont="1" applyFill="1" applyBorder="1" applyAlignment="1" applyProtection="1">
      <alignment horizontal="center" vertical="center"/>
    </xf>
    <xf numFmtId="0" fontId="1" fillId="0" borderId="57" xfId="0" applyFont="1" applyBorder="1" applyAlignment="1">
      <alignment horizontal="right" vertical="center"/>
    </xf>
    <xf numFmtId="0" fontId="1" fillId="0" borderId="58" xfId="0" applyFont="1" applyBorder="1" applyAlignment="1">
      <alignment horizontal="right" vertical="center"/>
    </xf>
    <xf numFmtId="169" fontId="1" fillId="0" borderId="56" xfId="0" applyNumberFormat="1" applyFont="1" applyFill="1" applyBorder="1" applyAlignment="1">
      <alignment horizontal="center" vertical="center" wrapText="1"/>
    </xf>
    <xf numFmtId="169" fontId="1" fillId="0" borderId="15" xfId="0" applyNumberFormat="1" applyFont="1" applyFill="1" applyBorder="1" applyAlignment="1">
      <alignment horizontal="center" vertical="center" wrapText="1"/>
    </xf>
    <xf numFmtId="169" fontId="1" fillId="0" borderId="38" xfId="0" applyNumberFormat="1" applyFont="1" applyFill="1" applyBorder="1" applyAlignment="1">
      <alignment horizontal="center" vertical="center"/>
    </xf>
    <xf numFmtId="169" fontId="1" fillId="0" borderId="52" xfId="0" applyNumberFormat="1" applyFont="1" applyFill="1" applyBorder="1" applyAlignment="1">
      <alignment horizontal="center" vertical="center"/>
    </xf>
    <xf numFmtId="169" fontId="1" fillId="0" borderId="54" xfId="0" applyNumberFormat="1" applyFont="1" applyFill="1" applyBorder="1" applyAlignment="1">
      <alignment horizontal="center" vertical="center"/>
    </xf>
    <xf numFmtId="169" fontId="1" fillId="0" borderId="55" xfId="0" applyNumberFormat="1" applyFont="1" applyFill="1" applyBorder="1" applyAlignment="1">
      <alignment horizontal="center" vertical="center"/>
    </xf>
    <xf numFmtId="169" fontId="1" fillId="0" borderId="46" xfId="0" applyNumberFormat="1" applyFont="1" applyFill="1" applyBorder="1" applyAlignment="1">
      <alignment horizontal="center" vertical="center"/>
    </xf>
    <xf numFmtId="169" fontId="1" fillId="0" borderId="47" xfId="0" applyNumberFormat="1" applyFont="1" applyFill="1" applyBorder="1" applyAlignment="1">
      <alignment horizontal="center" vertical="center"/>
    </xf>
    <xf numFmtId="169" fontId="1" fillId="0" borderId="50" xfId="0" applyNumberFormat="1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169" fontId="1" fillId="0" borderId="6" xfId="0" applyNumberFormat="1" applyFont="1" applyFill="1" applyBorder="1" applyAlignment="1">
      <alignment horizontal="center" vertical="center"/>
    </xf>
    <xf numFmtId="169" fontId="1" fillId="0" borderId="7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171" fontId="1" fillId="0" borderId="38" xfId="3" applyNumberFormat="1" applyFont="1" applyFill="1" applyBorder="1" applyAlignment="1" applyProtection="1">
      <alignment horizontal="center" vertical="center"/>
    </xf>
    <xf numFmtId="3" fontId="0" fillId="0" borderId="2" xfId="0" applyNumberFormat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3" fontId="3" fillId="2" borderId="34" xfId="0" applyNumberFormat="1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178" fontId="2" fillId="0" borderId="13" xfId="1" applyNumberFormat="1" applyFont="1" applyFill="1" applyBorder="1" applyAlignment="1" applyProtection="1">
      <alignment vertical="center"/>
    </xf>
  </cellXfs>
  <cellStyles count="6">
    <cellStyle name="Moeda" xfId="3" builtinId="4"/>
    <cellStyle name="Normal" xfId="0" builtinId="0"/>
    <cellStyle name="Normal 2" xfId="4"/>
    <cellStyle name="Percentagem 2" xfId="5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6</xdr:col>
      <xdr:colOff>136525</xdr:colOff>
      <xdr:row>4</xdr:row>
      <xdr:rowOff>231775</xdr:rowOff>
    </xdr:to>
    <xdr:pic>
      <xdr:nvPicPr>
        <xdr:cNvPr id="2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" t="-12033" r="253"/>
        <a:stretch>
          <a:fillRect/>
        </a:stretch>
      </xdr:blipFill>
      <xdr:spPr>
        <a:xfrm>
          <a:off x="9525" y="255270"/>
          <a:ext cx="5413375" cy="9975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0</xdr:row>
      <xdr:rowOff>57150</xdr:rowOff>
    </xdr:from>
    <xdr:to>
      <xdr:col>5</xdr:col>
      <xdr:colOff>451485</xdr:colOff>
      <xdr:row>0</xdr:row>
      <xdr:rowOff>1053465</xdr:rowOff>
    </xdr:to>
    <xdr:pic>
      <xdr:nvPicPr>
        <xdr:cNvPr id="2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" t="-12033" r="253"/>
        <a:stretch>
          <a:fillRect/>
        </a:stretch>
      </xdr:blipFill>
      <xdr:spPr>
        <a:xfrm>
          <a:off x="635" y="57150"/>
          <a:ext cx="5413375" cy="781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279400</xdr:colOff>
      <xdr:row>0</xdr:row>
      <xdr:rowOff>997585</xdr:rowOff>
    </xdr:to>
    <xdr:pic>
      <xdr:nvPicPr>
        <xdr:cNvPr id="2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" t="-12033" r="253"/>
        <a:stretch>
          <a:fillRect/>
        </a:stretch>
      </xdr:blipFill>
      <xdr:spPr>
        <a:xfrm>
          <a:off x="0" y="0"/>
          <a:ext cx="5413375" cy="9975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203200</xdr:colOff>
      <xdr:row>0</xdr:row>
      <xdr:rowOff>997585</xdr:rowOff>
    </xdr:to>
    <xdr:pic>
      <xdr:nvPicPr>
        <xdr:cNvPr id="2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" t="-12033" r="253"/>
        <a:stretch>
          <a:fillRect/>
        </a:stretch>
      </xdr:blipFill>
      <xdr:spPr>
        <a:xfrm>
          <a:off x="0" y="0"/>
          <a:ext cx="5413375" cy="99758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3</xdr:col>
      <xdr:colOff>1136650</xdr:colOff>
      <xdr:row>0</xdr:row>
      <xdr:rowOff>934085</xdr:rowOff>
    </xdr:to>
    <xdr:pic>
      <xdr:nvPicPr>
        <xdr:cNvPr id="2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53" t="-12033" r="253"/>
        <a:stretch>
          <a:fillRect/>
        </a:stretch>
      </xdr:blipFill>
      <xdr:spPr>
        <a:xfrm>
          <a:off x="9525" y="9525"/>
          <a:ext cx="6962775" cy="9245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rvi&#231;o%20de%20limpe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  <sheetName val="Beneficios"/>
    </sheetNames>
    <sheetDataSet>
      <sheetData sheetId="0">
        <row r="18">
          <cell r="H18" t="str">
            <v>44 HORAS SEMANAIS</v>
          </cell>
        </row>
        <row r="19">
          <cell r="H19" t="str">
            <v>AUXILIAR DE LIMPEZA (DESCRIÇÃO NO EDITAL)</v>
          </cell>
          <cell r="I19" t="str">
            <v>COPEIRA (DESCRIÇÃO NO EDITAL)</v>
          </cell>
          <cell r="J19" t="str">
            <v>JARDINEIRA (DESCRIÇÃO NO EDITAL)</v>
          </cell>
          <cell r="K19" t="str">
            <v>LIMPADOR DE VIDRO ( DESCRIÇÃO NO EDITAL)</v>
          </cell>
          <cell r="L19" t="str">
            <v>ENCARREGADO (DESCRIÇÃO NO EDITAL)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showGridLines="0" tabSelected="1" view="pageBreakPreview" zoomScaleNormal="85" zoomScalePageLayoutView="125" workbookViewId="0">
      <selection activeCell="D7" sqref="D7:L7"/>
    </sheetView>
  </sheetViews>
  <sheetFormatPr defaultColWidth="8.85546875" defaultRowHeight="15" outlineLevelRow="1"/>
  <cols>
    <col min="1" max="1" width="8.85546875" style="137"/>
    <col min="2" max="3" width="12.7109375" style="137" customWidth="1"/>
    <col min="4" max="4" width="15.85546875" style="137" customWidth="1"/>
    <col min="5" max="5" width="14" style="137" customWidth="1"/>
    <col min="6" max="6" width="15.140625" style="137" customWidth="1"/>
    <col min="7" max="7" width="15.42578125" style="137" customWidth="1"/>
    <col min="8" max="10" width="18" style="137" customWidth="1"/>
    <col min="11" max="11" width="18.42578125" style="137" customWidth="1"/>
    <col min="12" max="12" width="18" style="137" customWidth="1"/>
    <col min="13" max="13" width="11.42578125" style="137" customWidth="1"/>
    <col min="14" max="16384" width="8.85546875" style="137"/>
  </cols>
  <sheetData>
    <row r="1" spans="1:12" ht="20.100000000000001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20.100000000000001" customHeight="1">
      <c r="A2" s="264"/>
      <c r="B2" s="265"/>
      <c r="C2" s="265"/>
      <c r="D2" s="265"/>
      <c r="E2" s="265"/>
      <c r="F2" s="265"/>
      <c r="G2" s="265"/>
      <c r="H2" s="265"/>
      <c r="I2" s="265"/>
      <c r="J2" s="265"/>
      <c r="K2" s="265"/>
      <c r="L2" s="265"/>
    </row>
    <row r="3" spans="1:12" ht="20.100000000000001" customHeight="1">
      <c r="A3" s="264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</row>
    <row r="4" spans="1:12" ht="20.100000000000001" customHeight="1">
      <c r="A4" s="264"/>
      <c r="B4" s="265"/>
      <c r="C4" s="265"/>
      <c r="D4" s="265"/>
      <c r="E4" s="265"/>
      <c r="F4" s="265"/>
      <c r="G4" s="265"/>
      <c r="H4" s="265"/>
      <c r="I4" s="265"/>
      <c r="J4" s="265"/>
      <c r="K4" s="265"/>
      <c r="L4" s="265"/>
    </row>
    <row r="5" spans="1:12" ht="20.100000000000001" customHeight="1">
      <c r="A5" s="266"/>
      <c r="B5" s="267"/>
      <c r="C5" s="267"/>
      <c r="D5" s="265"/>
      <c r="E5" s="265"/>
      <c r="F5" s="265"/>
      <c r="G5" s="265"/>
      <c r="H5" s="265"/>
      <c r="I5" s="265"/>
      <c r="J5" s="265"/>
      <c r="K5" s="265"/>
      <c r="L5" s="265"/>
    </row>
    <row r="6" spans="1:12" s="132" customFormat="1" ht="20.100000000000001" customHeight="1">
      <c r="A6" s="209" t="s">
        <v>1</v>
      </c>
      <c r="B6" s="210"/>
      <c r="C6" s="210"/>
      <c r="D6" s="211" t="s">
        <v>301</v>
      </c>
      <c r="E6" s="211"/>
      <c r="F6" s="211"/>
      <c r="G6" s="211"/>
      <c r="H6" s="211"/>
      <c r="I6" s="211"/>
      <c r="J6" s="211"/>
      <c r="K6" s="211"/>
      <c r="L6" s="211"/>
    </row>
    <row r="7" spans="1:12" s="133" customFormat="1" ht="20.100000000000001" customHeight="1">
      <c r="A7" s="209" t="s">
        <v>2</v>
      </c>
      <c r="B7" s="210"/>
      <c r="C7" s="210"/>
      <c r="D7" s="211" t="s">
        <v>3</v>
      </c>
      <c r="E7" s="211"/>
      <c r="F7" s="211"/>
      <c r="G7" s="211"/>
      <c r="H7" s="211"/>
      <c r="I7" s="211"/>
      <c r="J7" s="211"/>
      <c r="K7" s="211"/>
      <c r="L7" s="211"/>
    </row>
    <row r="8" spans="1:12" s="133" customFormat="1" ht="20.100000000000001" customHeight="1">
      <c r="A8" s="209" t="s">
        <v>4</v>
      </c>
      <c r="B8" s="210"/>
      <c r="C8" s="210"/>
      <c r="D8" s="211" t="s">
        <v>5</v>
      </c>
      <c r="E8" s="211"/>
      <c r="F8" s="211"/>
      <c r="G8" s="211"/>
      <c r="H8" s="211"/>
      <c r="I8" s="211"/>
      <c r="J8" s="211"/>
      <c r="K8" s="211"/>
      <c r="L8" s="211"/>
    </row>
    <row r="9" spans="1:12" s="134" customFormat="1">
      <c r="A9" s="212"/>
      <c r="B9" s="213"/>
      <c r="C9" s="213"/>
      <c r="D9" s="213"/>
      <c r="E9" s="213"/>
      <c r="F9" s="213"/>
      <c r="G9" s="213"/>
      <c r="H9" s="213"/>
      <c r="I9" s="213"/>
      <c r="J9" s="213"/>
      <c r="K9" s="213"/>
      <c r="L9" s="213"/>
    </row>
    <row r="10" spans="1:12" s="134" customFormat="1">
      <c r="A10" s="138" t="s">
        <v>6</v>
      </c>
      <c r="B10" s="139"/>
      <c r="C10" s="139"/>
      <c r="D10" s="139"/>
      <c r="E10" s="139"/>
      <c r="F10" s="139"/>
      <c r="G10" s="139"/>
      <c r="H10" s="140"/>
      <c r="I10" s="140"/>
      <c r="J10" s="140"/>
      <c r="K10" s="140"/>
      <c r="L10" s="140"/>
    </row>
    <row r="11" spans="1:12" s="135" customFormat="1">
      <c r="A11" s="141" t="s">
        <v>7</v>
      </c>
      <c r="B11" s="214" t="s">
        <v>8</v>
      </c>
      <c r="C11" s="214"/>
      <c r="D11" s="214"/>
      <c r="E11" s="214"/>
      <c r="F11" s="214"/>
      <c r="G11" s="214"/>
      <c r="H11" s="142">
        <v>0</v>
      </c>
      <c r="I11" s="142">
        <f>H11</f>
        <v>0</v>
      </c>
      <c r="J11" s="142">
        <f t="shared" ref="J11:L11" si="0">I11</f>
        <v>0</v>
      </c>
      <c r="K11" s="142">
        <f t="shared" si="0"/>
        <v>0</v>
      </c>
      <c r="L11" s="142">
        <f t="shared" si="0"/>
        <v>0</v>
      </c>
    </row>
    <row r="12" spans="1:12" s="135" customFormat="1">
      <c r="A12" s="141" t="s">
        <v>9</v>
      </c>
      <c r="B12" s="214" t="s">
        <v>10</v>
      </c>
      <c r="C12" s="214"/>
      <c r="D12" s="214"/>
      <c r="E12" s="214"/>
      <c r="F12" s="214"/>
      <c r="G12" s="214"/>
      <c r="H12" s="143" t="s">
        <v>11</v>
      </c>
      <c r="I12" s="142" t="str">
        <f t="shared" ref="I12:L12" si="1">H12</f>
        <v>Amparo / SP</v>
      </c>
      <c r="J12" s="142" t="str">
        <f t="shared" si="1"/>
        <v>Amparo / SP</v>
      </c>
      <c r="K12" s="142" t="str">
        <f t="shared" si="1"/>
        <v>Amparo / SP</v>
      </c>
      <c r="L12" s="142" t="str">
        <f t="shared" si="1"/>
        <v>Amparo / SP</v>
      </c>
    </row>
    <row r="13" spans="1:12" s="135" customFormat="1">
      <c r="A13" s="141" t="s">
        <v>12</v>
      </c>
      <c r="B13" s="214" t="s">
        <v>13</v>
      </c>
      <c r="C13" s="214"/>
      <c r="D13" s="214"/>
      <c r="E13" s="214"/>
      <c r="F13" s="214"/>
      <c r="G13" s="214"/>
      <c r="H13" s="144">
        <v>0</v>
      </c>
      <c r="I13" s="142">
        <f>H13</f>
        <v>0</v>
      </c>
      <c r="J13" s="142">
        <f>I13</f>
        <v>0</v>
      </c>
      <c r="K13" s="142">
        <f>J13</f>
        <v>0</v>
      </c>
      <c r="L13" s="142">
        <f>K13</f>
        <v>0</v>
      </c>
    </row>
    <row r="14" spans="1:12" s="135" customFormat="1">
      <c r="A14" s="141" t="s">
        <v>14</v>
      </c>
      <c r="B14" s="214" t="s">
        <v>15</v>
      </c>
      <c r="C14" s="214"/>
      <c r="D14" s="214"/>
      <c r="E14" s="214"/>
      <c r="F14" s="214"/>
      <c r="G14" s="214"/>
      <c r="H14" s="143">
        <v>12</v>
      </c>
      <c r="I14" s="143">
        <v>12</v>
      </c>
      <c r="J14" s="143">
        <v>12</v>
      </c>
      <c r="K14" s="143">
        <v>12</v>
      </c>
      <c r="L14" s="143">
        <v>12</v>
      </c>
    </row>
    <row r="15" spans="1:12" s="135" customFormat="1">
      <c r="A15" s="145"/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</row>
    <row r="16" spans="1:12" s="136" customFormat="1" ht="20.100000000000001" customHeight="1">
      <c r="A16" s="215" t="s">
        <v>16</v>
      </c>
      <c r="B16" s="216"/>
      <c r="C16" s="216"/>
      <c r="D16" s="216"/>
      <c r="E16" s="216"/>
      <c r="F16" s="216"/>
      <c r="G16" s="216"/>
      <c r="H16" s="216"/>
      <c r="I16" s="216"/>
      <c r="J16" s="216"/>
      <c r="K16" s="216"/>
      <c r="L16" s="216"/>
    </row>
    <row r="17" spans="1:12" s="136" customFormat="1" ht="20.100000000000001" customHeight="1">
      <c r="A17" s="217" t="s">
        <v>17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</row>
    <row r="18" spans="1:12">
      <c r="A18" s="219" t="s">
        <v>18</v>
      </c>
      <c r="B18" s="220"/>
      <c r="C18" s="220"/>
      <c r="D18" s="220"/>
      <c r="E18" s="220"/>
      <c r="F18" s="220"/>
      <c r="G18" s="220"/>
      <c r="H18" s="221" t="str">
        <f>[1]Geral!$H$18</f>
        <v>44 HORAS SEMANAIS</v>
      </c>
      <c r="I18" s="221"/>
      <c r="J18" s="221"/>
      <c r="K18" s="221"/>
      <c r="L18" s="221"/>
    </row>
    <row r="19" spans="1:12" s="135" customFormat="1" ht="80.099999999999994" customHeight="1">
      <c r="A19" s="147">
        <v>1</v>
      </c>
      <c r="B19" s="222" t="s">
        <v>19</v>
      </c>
      <c r="C19" s="222"/>
      <c r="D19" s="222"/>
      <c r="E19" s="222"/>
      <c r="F19" s="222"/>
      <c r="G19" s="222"/>
      <c r="H19" s="148" t="str">
        <f>[1]Geral!$H$19</f>
        <v>AUXILIAR DE LIMPEZA (DESCRIÇÃO NO EDITAL)</v>
      </c>
      <c r="I19" s="148" t="str">
        <f>[1]Geral!$I$19</f>
        <v>COPEIRA (DESCRIÇÃO NO EDITAL)</v>
      </c>
      <c r="J19" s="148" t="str">
        <f>[1]Geral!$J$19</f>
        <v>JARDINEIRA (DESCRIÇÃO NO EDITAL)</v>
      </c>
      <c r="K19" s="148" t="str">
        <f>[1]Geral!$K$19</f>
        <v>LIMPADOR DE VIDRO ( DESCRIÇÃO NO EDITAL)</v>
      </c>
      <c r="L19" s="148" t="str">
        <f>[1]Geral!$L$19</f>
        <v>ENCARREGADO (DESCRIÇÃO NO EDITAL)</v>
      </c>
    </row>
    <row r="20" spans="1:12" s="135" customFormat="1">
      <c r="A20" s="141">
        <v>2</v>
      </c>
      <c r="B20" s="214" t="s">
        <v>20</v>
      </c>
      <c r="C20" s="214"/>
      <c r="D20" s="214"/>
      <c r="E20" s="214"/>
      <c r="F20" s="214"/>
      <c r="G20" s="214"/>
      <c r="H20" s="149">
        <v>0</v>
      </c>
      <c r="I20" s="149">
        <v>0</v>
      </c>
      <c r="J20" s="149">
        <v>0</v>
      </c>
      <c r="K20" s="149">
        <v>0</v>
      </c>
      <c r="L20" s="149">
        <v>0</v>
      </c>
    </row>
    <row r="21" spans="1:12" s="135" customFormat="1">
      <c r="A21" s="141">
        <v>3</v>
      </c>
      <c r="B21" s="214" t="s">
        <v>21</v>
      </c>
      <c r="C21" s="214"/>
      <c r="D21" s="214"/>
      <c r="E21" s="214"/>
      <c r="F21" s="214"/>
      <c r="G21" s="214"/>
      <c r="H21" s="150" t="s">
        <v>295</v>
      </c>
      <c r="I21" s="150" t="s">
        <v>296</v>
      </c>
      <c r="J21" s="149" t="s">
        <v>297</v>
      </c>
      <c r="K21" s="149" t="s">
        <v>298</v>
      </c>
      <c r="L21" s="149" t="s">
        <v>299</v>
      </c>
    </row>
    <row r="22" spans="1:12" s="135" customFormat="1">
      <c r="A22" s="141">
        <v>4</v>
      </c>
      <c r="B22" s="214" t="s">
        <v>22</v>
      </c>
      <c r="C22" s="214"/>
      <c r="D22" s="214"/>
      <c r="E22" s="214"/>
      <c r="F22" s="214"/>
      <c r="G22" s="214"/>
      <c r="H22" s="151">
        <f>H13</f>
        <v>0</v>
      </c>
      <c r="I22" s="151">
        <f>I13</f>
        <v>0</v>
      </c>
      <c r="J22" s="151">
        <f>J13</f>
        <v>0</v>
      </c>
      <c r="K22" s="151">
        <f>K13</f>
        <v>0</v>
      </c>
      <c r="L22" s="151">
        <f>L13</f>
        <v>0</v>
      </c>
    </row>
    <row r="23" spans="1:12" s="135" customFormat="1">
      <c r="A23" s="141">
        <v>5</v>
      </c>
      <c r="B23" s="223" t="s">
        <v>23</v>
      </c>
      <c r="C23" s="224"/>
      <c r="D23" s="224"/>
      <c r="E23" s="224"/>
      <c r="F23" s="224"/>
      <c r="G23" s="225"/>
      <c r="H23" s="152">
        <v>1320</v>
      </c>
      <c r="I23" s="152">
        <v>1320</v>
      </c>
      <c r="J23" s="152">
        <v>1320</v>
      </c>
      <c r="K23" s="152">
        <v>1320</v>
      </c>
      <c r="L23" s="152">
        <v>1320</v>
      </c>
    </row>
    <row r="24" spans="1:12" s="136" customFormat="1" ht="20.100000000000001" customHeight="1">
      <c r="A24" s="226" t="s">
        <v>24</v>
      </c>
      <c r="B24" s="227"/>
      <c r="C24" s="227"/>
      <c r="D24" s="227"/>
      <c r="E24" s="227"/>
      <c r="F24" s="227"/>
      <c r="G24" s="227"/>
      <c r="H24" s="154"/>
      <c r="I24" s="154"/>
      <c r="J24" s="154"/>
      <c r="K24" s="154"/>
      <c r="L24" s="154"/>
    </row>
    <row r="25" spans="1:12" s="136" customFormat="1" outlineLevel="1">
      <c r="A25" s="155">
        <v>1</v>
      </c>
      <c r="B25" s="228" t="s">
        <v>25</v>
      </c>
      <c r="C25" s="228"/>
      <c r="D25" s="228"/>
      <c r="E25" s="228"/>
      <c r="F25" s="228"/>
      <c r="G25" s="228"/>
      <c r="H25" s="157" t="s">
        <v>26</v>
      </c>
      <c r="I25" s="157" t="s">
        <v>26</v>
      </c>
      <c r="J25" s="157" t="s">
        <v>26</v>
      </c>
      <c r="K25" s="157" t="s">
        <v>26</v>
      </c>
      <c r="L25" s="157" t="s">
        <v>26</v>
      </c>
    </row>
    <row r="26" spans="1:12" s="136" customFormat="1" outlineLevel="1">
      <c r="A26" s="155" t="s">
        <v>7</v>
      </c>
      <c r="B26" s="228" t="s">
        <v>27</v>
      </c>
      <c r="C26" s="228"/>
      <c r="D26" s="228"/>
      <c r="E26" s="228"/>
      <c r="F26" s="228"/>
      <c r="G26" s="228"/>
      <c r="H26" s="149">
        <v>0</v>
      </c>
      <c r="I26" s="149">
        <v>0</v>
      </c>
      <c r="J26" s="149">
        <v>0</v>
      </c>
      <c r="K26" s="149">
        <v>0</v>
      </c>
      <c r="L26" s="149">
        <v>0</v>
      </c>
    </row>
    <row r="27" spans="1:12" s="136" customFormat="1" outlineLevel="1">
      <c r="A27" s="155" t="s">
        <v>28</v>
      </c>
      <c r="B27" s="228" t="s">
        <v>29</v>
      </c>
      <c r="C27" s="228"/>
      <c r="D27" s="228"/>
      <c r="E27" s="228"/>
      <c r="F27" s="228"/>
      <c r="G27" s="228"/>
      <c r="H27" s="149"/>
      <c r="I27" s="149"/>
      <c r="J27" s="149"/>
      <c r="K27" s="149"/>
      <c r="L27" s="149"/>
    </row>
    <row r="28" spans="1:12" s="136" customFormat="1" outlineLevel="1">
      <c r="A28" s="155" t="s">
        <v>9</v>
      </c>
      <c r="B28" s="229" t="s">
        <v>30</v>
      </c>
      <c r="C28" s="230"/>
      <c r="D28" s="230"/>
      <c r="E28" s="230"/>
      <c r="F28" s="231"/>
      <c r="G28" s="158">
        <v>0.3</v>
      </c>
      <c r="H28" s="149">
        <v>0</v>
      </c>
      <c r="I28" s="149">
        <v>0</v>
      </c>
      <c r="J28" s="149">
        <v>0</v>
      </c>
      <c r="K28" s="149">
        <v>0</v>
      </c>
      <c r="L28" s="149">
        <v>0</v>
      </c>
    </row>
    <row r="29" spans="1:12" s="136" customFormat="1" outlineLevel="1">
      <c r="A29" s="155" t="s">
        <v>12</v>
      </c>
      <c r="B29" s="229" t="s">
        <v>31</v>
      </c>
      <c r="C29" s="230"/>
      <c r="D29" s="230"/>
      <c r="E29" s="230"/>
      <c r="F29" s="231"/>
      <c r="G29" s="159">
        <v>0</v>
      </c>
      <c r="H29" s="149">
        <f>$G$29*H23</f>
        <v>0</v>
      </c>
      <c r="I29" s="149">
        <f>$G$29*I23</f>
        <v>0</v>
      </c>
      <c r="J29" s="149">
        <f>$G$29*J23</f>
        <v>0</v>
      </c>
      <c r="K29" s="149">
        <f>$G$29*K23</f>
        <v>0</v>
      </c>
      <c r="L29" s="149">
        <f>$G$29*L23</f>
        <v>0</v>
      </c>
    </row>
    <row r="30" spans="1:12" s="136" customFormat="1" outlineLevel="1">
      <c r="A30" s="155" t="s">
        <v>14</v>
      </c>
      <c r="B30" s="229" t="s">
        <v>32</v>
      </c>
      <c r="C30" s="230"/>
      <c r="D30" s="230"/>
      <c r="E30" s="230"/>
      <c r="F30" s="231"/>
      <c r="G30" s="159"/>
      <c r="H30" s="149"/>
      <c r="I30" s="149"/>
      <c r="J30" s="149"/>
      <c r="K30" s="149"/>
      <c r="L30" s="149"/>
    </row>
    <row r="31" spans="1:12" s="136" customFormat="1" outlineLevel="1">
      <c r="A31" s="155" t="s">
        <v>33</v>
      </c>
      <c r="B31" s="228" t="s">
        <v>34</v>
      </c>
      <c r="C31" s="228"/>
      <c r="D31" s="228"/>
      <c r="E31" s="228"/>
      <c r="F31" s="228"/>
      <c r="G31" s="228"/>
      <c r="H31" s="149"/>
      <c r="I31" s="149"/>
      <c r="J31" s="149"/>
      <c r="K31" s="149"/>
      <c r="L31" s="149"/>
    </row>
    <row r="32" spans="1:12" s="136" customFormat="1" outlineLevel="1">
      <c r="A32" s="155" t="s">
        <v>35</v>
      </c>
      <c r="B32" s="228" t="s">
        <v>36</v>
      </c>
      <c r="C32" s="228"/>
      <c r="D32" s="228"/>
      <c r="E32" s="228"/>
      <c r="F32" s="228"/>
      <c r="G32" s="228"/>
      <c r="H32" s="149"/>
      <c r="I32" s="149"/>
      <c r="J32" s="149"/>
      <c r="K32" s="149"/>
      <c r="L32" s="149"/>
    </row>
    <row r="33" spans="1:12" s="136" customFormat="1" outlineLevel="1">
      <c r="A33" s="155" t="s">
        <v>37</v>
      </c>
      <c r="B33" s="228" t="s">
        <v>38</v>
      </c>
      <c r="C33" s="228"/>
      <c r="D33" s="228"/>
      <c r="E33" s="228"/>
      <c r="F33" s="228"/>
      <c r="G33" s="228"/>
      <c r="H33" s="149"/>
      <c r="I33" s="149"/>
      <c r="J33" s="149"/>
      <c r="K33" s="149"/>
      <c r="L33" s="149"/>
    </row>
    <row r="34" spans="1:12" s="136" customFormat="1" outlineLevel="1">
      <c r="A34" s="155" t="s">
        <v>39</v>
      </c>
      <c r="B34" s="228" t="s">
        <v>40</v>
      </c>
      <c r="C34" s="228"/>
      <c r="D34" s="228"/>
      <c r="E34" s="228"/>
      <c r="F34" s="228"/>
      <c r="G34" s="228"/>
      <c r="H34" s="149"/>
      <c r="I34" s="149"/>
      <c r="J34" s="149"/>
      <c r="K34" s="149"/>
      <c r="L34" s="149"/>
    </row>
    <row r="35" spans="1:12" s="136" customFormat="1">
      <c r="A35" s="232" t="s">
        <v>41</v>
      </c>
      <c r="B35" s="233"/>
      <c r="C35" s="233"/>
      <c r="D35" s="233"/>
      <c r="E35" s="233"/>
      <c r="F35" s="233"/>
      <c r="G35" s="234"/>
      <c r="H35" s="160">
        <f>SUM(H26:H34)</f>
        <v>0</v>
      </c>
      <c r="I35" s="160">
        <f>SUM(I26:I34)</f>
        <v>0</v>
      </c>
      <c r="J35" s="160">
        <f>SUM(J26:J34)</f>
        <v>0</v>
      </c>
      <c r="K35" s="160">
        <f>SUM(K26:K34)</f>
        <v>0</v>
      </c>
      <c r="L35" s="160">
        <f>SUM(L26:L34)</f>
        <v>0</v>
      </c>
    </row>
    <row r="36" spans="1:12" s="136" customFormat="1" ht="20.100000000000001" customHeight="1">
      <c r="A36" s="226" t="s">
        <v>42</v>
      </c>
      <c r="B36" s="227"/>
      <c r="C36" s="227"/>
      <c r="D36" s="227"/>
      <c r="E36" s="227"/>
      <c r="F36" s="227"/>
      <c r="G36" s="227"/>
      <c r="H36" s="153"/>
      <c r="I36" s="153"/>
      <c r="J36" s="153"/>
      <c r="K36" s="153"/>
      <c r="L36" s="153"/>
    </row>
    <row r="37" spans="1:12" s="136" customFormat="1" outlineLevel="1">
      <c r="A37" s="155">
        <v>2</v>
      </c>
      <c r="B37" s="228" t="s">
        <v>43</v>
      </c>
      <c r="C37" s="228"/>
      <c r="D37" s="228"/>
      <c r="E37" s="228"/>
      <c r="F37" s="228"/>
      <c r="G37" s="228"/>
      <c r="H37" s="157" t="s">
        <v>26</v>
      </c>
      <c r="I37" s="157" t="s">
        <v>26</v>
      </c>
      <c r="J37" s="157" t="s">
        <v>26</v>
      </c>
      <c r="K37" s="157" t="s">
        <v>26</v>
      </c>
      <c r="L37" s="157" t="s">
        <v>26</v>
      </c>
    </row>
    <row r="38" spans="1:12" s="136" customFormat="1" outlineLevel="1">
      <c r="A38" s="155" t="s">
        <v>7</v>
      </c>
      <c r="B38" s="228" t="s">
        <v>44</v>
      </c>
      <c r="C38" s="228"/>
      <c r="D38" s="228"/>
      <c r="E38" s="228"/>
      <c r="F38" s="228"/>
      <c r="G38" s="228"/>
      <c r="H38" s="161">
        <f>Beneficios!I26</f>
        <v>0</v>
      </c>
      <c r="I38" s="161">
        <f>H38</f>
        <v>0</v>
      </c>
      <c r="J38" s="161">
        <f t="shared" ref="J38:J45" si="2">I38</f>
        <v>0</v>
      </c>
      <c r="K38" s="161">
        <f t="shared" ref="K38:K45" si="3">J38</f>
        <v>0</v>
      </c>
      <c r="L38" s="161">
        <f t="shared" ref="L38:L45" si="4">K38</f>
        <v>0</v>
      </c>
    </row>
    <row r="39" spans="1:12" s="136" customFormat="1" outlineLevel="1">
      <c r="A39" s="155" t="s">
        <v>9</v>
      </c>
      <c r="B39" s="228" t="s">
        <v>45</v>
      </c>
      <c r="C39" s="228"/>
      <c r="D39" s="228"/>
      <c r="E39" s="228"/>
      <c r="F39" s="228"/>
      <c r="G39" s="228"/>
      <c r="H39" s="161">
        <f>Beneficios!I7</f>
        <v>0</v>
      </c>
      <c r="I39" s="161">
        <f t="shared" ref="I39:I45" si="5">H39</f>
        <v>0</v>
      </c>
      <c r="J39" s="161">
        <f t="shared" si="2"/>
        <v>0</v>
      </c>
      <c r="K39" s="161">
        <f t="shared" si="3"/>
        <v>0</v>
      </c>
      <c r="L39" s="161">
        <f t="shared" si="4"/>
        <v>0</v>
      </c>
    </row>
    <row r="40" spans="1:12" s="136" customFormat="1" outlineLevel="1">
      <c r="A40" s="155" t="s">
        <v>12</v>
      </c>
      <c r="B40" s="228" t="s">
        <v>46</v>
      </c>
      <c r="C40" s="228"/>
      <c r="D40" s="228"/>
      <c r="E40" s="228"/>
      <c r="F40" s="228"/>
      <c r="G40" s="228"/>
      <c r="H40" s="161">
        <f>Beneficios!I10</f>
        <v>0</v>
      </c>
      <c r="I40" s="161">
        <f t="shared" si="5"/>
        <v>0</v>
      </c>
      <c r="J40" s="161">
        <f t="shared" si="2"/>
        <v>0</v>
      </c>
      <c r="K40" s="161">
        <f t="shared" si="3"/>
        <v>0</v>
      </c>
      <c r="L40" s="161">
        <f t="shared" si="4"/>
        <v>0</v>
      </c>
    </row>
    <row r="41" spans="1:12" s="136" customFormat="1" outlineLevel="1">
      <c r="A41" s="155" t="s">
        <v>14</v>
      </c>
      <c r="B41" s="228" t="str">
        <f>Beneficios!A12</f>
        <v>Benefício Social Familiar</v>
      </c>
      <c r="C41" s="228"/>
      <c r="D41" s="228"/>
      <c r="E41" s="228"/>
      <c r="F41" s="228"/>
      <c r="G41" s="228"/>
      <c r="H41" s="161">
        <f>Beneficios!I13</f>
        <v>0</v>
      </c>
      <c r="I41" s="161">
        <f t="shared" si="5"/>
        <v>0</v>
      </c>
      <c r="J41" s="161">
        <f t="shared" si="2"/>
        <v>0</v>
      </c>
      <c r="K41" s="161">
        <f t="shared" si="3"/>
        <v>0</v>
      </c>
      <c r="L41" s="161">
        <f t="shared" si="4"/>
        <v>0</v>
      </c>
    </row>
    <row r="42" spans="1:12" s="136" customFormat="1" outlineLevel="1">
      <c r="A42" s="155" t="s">
        <v>33</v>
      </c>
      <c r="B42" s="228" t="str">
        <f>Beneficios!A21</f>
        <v>Assistência Médica</v>
      </c>
      <c r="C42" s="228"/>
      <c r="D42" s="228"/>
      <c r="E42" s="228"/>
      <c r="F42" s="228"/>
      <c r="G42" s="228"/>
      <c r="H42" s="161">
        <f>Beneficios!I22</f>
        <v>0</v>
      </c>
      <c r="I42" s="161">
        <f t="shared" si="5"/>
        <v>0</v>
      </c>
      <c r="J42" s="161">
        <f t="shared" si="2"/>
        <v>0</v>
      </c>
      <c r="K42" s="161">
        <f t="shared" si="3"/>
        <v>0</v>
      </c>
      <c r="L42" s="161">
        <f t="shared" si="4"/>
        <v>0</v>
      </c>
    </row>
    <row r="43" spans="1:12" s="136" customFormat="1" outlineLevel="1">
      <c r="A43" s="155" t="s">
        <v>35</v>
      </c>
      <c r="B43" s="228" t="s">
        <v>47</v>
      </c>
      <c r="C43" s="228"/>
      <c r="D43" s="228"/>
      <c r="E43" s="228"/>
      <c r="F43" s="228"/>
      <c r="G43" s="228"/>
      <c r="H43" s="161">
        <f>Beneficios!I19</f>
        <v>0</v>
      </c>
      <c r="I43" s="161">
        <f t="shared" si="5"/>
        <v>0</v>
      </c>
      <c r="J43" s="161">
        <f t="shared" si="2"/>
        <v>0</v>
      </c>
      <c r="K43" s="161">
        <f t="shared" si="3"/>
        <v>0</v>
      </c>
      <c r="L43" s="161">
        <f t="shared" si="4"/>
        <v>0</v>
      </c>
    </row>
    <row r="44" spans="1:12" s="136" customFormat="1" outlineLevel="1">
      <c r="A44" s="155" t="s">
        <v>37</v>
      </c>
      <c r="B44" s="228" t="str">
        <f>Beneficios!A15</f>
        <v>Benefício Natalidade</v>
      </c>
      <c r="C44" s="228"/>
      <c r="D44" s="228"/>
      <c r="E44" s="228"/>
      <c r="F44" s="228"/>
      <c r="G44" s="228"/>
      <c r="H44" s="161">
        <f>Beneficios!I16</f>
        <v>0</v>
      </c>
      <c r="I44" s="161">
        <f t="shared" si="5"/>
        <v>0</v>
      </c>
      <c r="J44" s="161">
        <f t="shared" si="2"/>
        <v>0</v>
      </c>
      <c r="K44" s="161">
        <f t="shared" si="3"/>
        <v>0</v>
      </c>
      <c r="L44" s="161">
        <f t="shared" si="4"/>
        <v>0</v>
      </c>
    </row>
    <row r="45" spans="1:12" s="136" customFormat="1" outlineLevel="1">
      <c r="A45" s="155" t="s">
        <v>39</v>
      </c>
      <c r="B45" s="136" t="s">
        <v>40</v>
      </c>
      <c r="H45" s="161">
        <v>0</v>
      </c>
      <c r="I45" s="161">
        <f t="shared" si="5"/>
        <v>0</v>
      </c>
      <c r="J45" s="161">
        <f t="shared" si="2"/>
        <v>0</v>
      </c>
      <c r="K45" s="161">
        <f t="shared" si="3"/>
        <v>0</v>
      </c>
      <c r="L45" s="161">
        <f t="shared" si="4"/>
        <v>0</v>
      </c>
    </row>
    <row r="46" spans="1:12" s="136" customFormat="1">
      <c r="A46" s="232" t="s">
        <v>48</v>
      </c>
      <c r="B46" s="233"/>
      <c r="C46" s="233"/>
      <c r="D46" s="233"/>
      <c r="E46" s="233"/>
      <c r="F46" s="233"/>
      <c r="G46" s="234"/>
      <c r="H46" s="160">
        <f>SUM(H38:H45)</f>
        <v>0</v>
      </c>
      <c r="I46" s="160">
        <f>SUM(I38:I45)</f>
        <v>0</v>
      </c>
      <c r="J46" s="160">
        <f>SUM(J38:J45)</f>
        <v>0</v>
      </c>
      <c r="K46" s="160">
        <f>SUM(K38:K45)</f>
        <v>0</v>
      </c>
      <c r="L46" s="160">
        <f>SUM(L38:L45)</f>
        <v>0</v>
      </c>
    </row>
    <row r="47" spans="1:12" s="136" customFormat="1" ht="20.100000000000001" customHeight="1">
      <c r="A47" s="226" t="s">
        <v>49</v>
      </c>
      <c r="B47" s="227"/>
      <c r="C47" s="227"/>
      <c r="D47" s="227"/>
      <c r="E47" s="227"/>
      <c r="F47" s="227"/>
      <c r="G47" s="227"/>
      <c r="H47" s="154"/>
      <c r="I47" s="154"/>
      <c r="J47" s="154"/>
      <c r="K47" s="154"/>
      <c r="L47" s="154"/>
    </row>
    <row r="48" spans="1:12" s="136" customFormat="1" outlineLevel="1">
      <c r="A48" s="155">
        <v>3</v>
      </c>
      <c r="B48" s="228" t="s">
        <v>50</v>
      </c>
      <c r="C48" s="228"/>
      <c r="D48" s="228"/>
      <c r="E48" s="228"/>
      <c r="F48" s="228"/>
      <c r="G48" s="228"/>
      <c r="H48" s="157" t="s">
        <v>26</v>
      </c>
      <c r="I48" s="157" t="s">
        <v>26</v>
      </c>
      <c r="J48" s="157" t="s">
        <v>26</v>
      </c>
      <c r="K48" s="157" t="s">
        <v>26</v>
      </c>
      <c r="L48" s="157" t="s">
        <v>26</v>
      </c>
    </row>
    <row r="49" spans="1:12" s="136" customFormat="1" outlineLevel="1">
      <c r="A49" s="155" t="s">
        <v>7</v>
      </c>
      <c r="B49" s="235" t="s">
        <v>51</v>
      </c>
      <c r="C49" s="235"/>
      <c r="D49" s="235"/>
      <c r="E49" s="235"/>
      <c r="F49" s="235"/>
      <c r="G49" s="235"/>
      <c r="H49" s="161">
        <f>Beneficios!H37</f>
        <v>0</v>
      </c>
      <c r="I49" s="161">
        <f>H49</f>
        <v>0</v>
      </c>
      <c r="J49" s="161">
        <f>I49</f>
        <v>0</v>
      </c>
      <c r="K49" s="161">
        <f>J49</f>
        <v>0</v>
      </c>
      <c r="L49" s="161">
        <f>K49</f>
        <v>0</v>
      </c>
    </row>
    <row r="50" spans="1:12" s="136" customFormat="1" outlineLevel="1">
      <c r="A50" s="162" t="s">
        <v>9</v>
      </c>
      <c r="B50" s="229" t="s">
        <v>52</v>
      </c>
      <c r="C50" s="230"/>
      <c r="D50" s="230"/>
      <c r="E50" s="230"/>
      <c r="F50" s="230"/>
      <c r="G50" s="231"/>
      <c r="H50" s="163">
        <f>insumos!F13</f>
        <v>0</v>
      </c>
      <c r="I50" s="163">
        <f t="shared" ref="I50:K51" si="6">H50</f>
        <v>0</v>
      </c>
      <c r="J50" s="163">
        <f t="shared" si="6"/>
        <v>0</v>
      </c>
      <c r="K50" s="163">
        <f t="shared" si="6"/>
        <v>0</v>
      </c>
      <c r="L50" s="163">
        <v>0</v>
      </c>
    </row>
    <row r="51" spans="1:12" s="136" customFormat="1" outlineLevel="1">
      <c r="A51" s="155" t="s">
        <v>12</v>
      </c>
      <c r="B51" s="228" t="s">
        <v>53</v>
      </c>
      <c r="C51" s="228"/>
      <c r="D51" s="228"/>
      <c r="E51" s="228"/>
      <c r="F51" s="228"/>
      <c r="G51" s="228"/>
      <c r="H51" s="164">
        <f>EPIS!H7</f>
        <v>0</v>
      </c>
      <c r="I51" s="164">
        <f t="shared" si="6"/>
        <v>0</v>
      </c>
      <c r="J51" s="164">
        <f t="shared" si="6"/>
        <v>0</v>
      </c>
      <c r="K51" s="164">
        <f t="shared" si="6"/>
        <v>0</v>
      </c>
      <c r="L51" s="164">
        <f>K51</f>
        <v>0</v>
      </c>
    </row>
    <row r="52" spans="1:12" s="136" customFormat="1" outlineLevel="1">
      <c r="A52" s="155" t="s">
        <v>14</v>
      </c>
      <c r="B52" s="136" t="s">
        <v>40</v>
      </c>
      <c r="H52" s="161">
        <v>0</v>
      </c>
      <c r="I52" s="161">
        <v>0</v>
      </c>
      <c r="J52" s="161">
        <v>0</v>
      </c>
      <c r="K52" s="161">
        <v>0</v>
      </c>
      <c r="L52" s="161">
        <v>0</v>
      </c>
    </row>
    <row r="53" spans="1:12" s="136" customFormat="1">
      <c r="A53" s="232" t="s">
        <v>54</v>
      </c>
      <c r="B53" s="233"/>
      <c r="C53" s="233"/>
      <c r="D53" s="233"/>
      <c r="E53" s="233"/>
      <c r="F53" s="233"/>
      <c r="G53" s="234"/>
      <c r="H53" s="160">
        <f>ROUNDUP(SUM(H49:H52),2)</f>
        <v>0</v>
      </c>
      <c r="I53" s="160">
        <f>ROUNDUP(SUM(I49:I52),2)</f>
        <v>0</v>
      </c>
      <c r="J53" s="160">
        <f>ROUNDUP(SUM(J49:J52),2)</f>
        <v>0</v>
      </c>
      <c r="K53" s="160">
        <f>ROUNDUP(SUM(K49:K52),2)</f>
        <v>0</v>
      </c>
      <c r="L53" s="160">
        <f>ROUNDUP(SUM(L49:L52),2)</f>
        <v>0</v>
      </c>
    </row>
    <row r="54" spans="1:12" s="136" customFormat="1" ht="20.100000000000001" customHeight="1">
      <c r="A54" s="226" t="s">
        <v>55</v>
      </c>
      <c r="B54" s="227"/>
      <c r="C54" s="227"/>
      <c r="D54" s="227"/>
      <c r="E54" s="227"/>
      <c r="F54" s="227"/>
      <c r="G54" s="227"/>
      <c r="H54" s="154"/>
      <c r="I54" s="154"/>
      <c r="J54" s="154"/>
      <c r="K54" s="154"/>
      <c r="L54" s="154"/>
    </row>
    <row r="55" spans="1:12" s="136" customFormat="1">
      <c r="A55" s="236" t="s">
        <v>56</v>
      </c>
      <c r="B55" s="237"/>
      <c r="C55" s="237"/>
      <c r="D55" s="237"/>
      <c r="E55" s="237"/>
      <c r="F55" s="237"/>
      <c r="G55" s="237"/>
      <c r="H55" s="165"/>
      <c r="I55" s="165"/>
      <c r="J55" s="165"/>
      <c r="K55" s="165"/>
      <c r="L55" s="165"/>
    </row>
    <row r="56" spans="1:12" s="134" customFormat="1" outlineLevel="1">
      <c r="A56" s="155" t="s">
        <v>57</v>
      </c>
      <c r="B56" s="238" t="s">
        <v>58</v>
      </c>
      <c r="C56" s="238"/>
      <c r="D56" s="238"/>
      <c r="E56" s="238"/>
      <c r="F56" s="238"/>
      <c r="G56" s="157" t="s">
        <v>59</v>
      </c>
      <c r="H56" s="157" t="s">
        <v>26</v>
      </c>
      <c r="I56" s="157" t="s">
        <v>26</v>
      </c>
      <c r="J56" s="157" t="s">
        <v>26</v>
      </c>
      <c r="K56" s="157" t="s">
        <v>26</v>
      </c>
      <c r="L56" s="157" t="s">
        <v>26</v>
      </c>
    </row>
    <row r="57" spans="1:12" s="134" customFormat="1" outlineLevel="1">
      <c r="A57" s="155" t="s">
        <v>7</v>
      </c>
      <c r="B57" s="238" t="s">
        <v>60</v>
      </c>
      <c r="C57" s="238"/>
      <c r="D57" s="238"/>
      <c r="E57" s="238"/>
      <c r="F57" s="238"/>
      <c r="G57" s="167">
        <v>0.2</v>
      </c>
      <c r="H57" s="161">
        <f>$G$57*H$35</f>
        <v>0</v>
      </c>
      <c r="I57" s="161">
        <f>$G$57*I$35</f>
        <v>0</v>
      </c>
      <c r="J57" s="161">
        <f>$G$57*J$35</f>
        <v>0</v>
      </c>
      <c r="K57" s="161">
        <f>$G$57*K$35</f>
        <v>0</v>
      </c>
      <c r="L57" s="161">
        <f>$G$57*L$35</f>
        <v>0</v>
      </c>
    </row>
    <row r="58" spans="1:12" s="134" customFormat="1" outlineLevel="1">
      <c r="A58" s="155" t="s">
        <v>9</v>
      </c>
      <c r="B58" s="238" t="s">
        <v>61</v>
      </c>
      <c r="C58" s="238"/>
      <c r="D58" s="238"/>
      <c r="E58" s="238"/>
      <c r="F58" s="238"/>
      <c r="G58" s="167">
        <v>0</v>
      </c>
      <c r="H58" s="161">
        <f>$G$58*H$35</f>
        <v>0</v>
      </c>
      <c r="I58" s="161">
        <f>$G$58*I$35</f>
        <v>0</v>
      </c>
      <c r="J58" s="161">
        <f>$G$58*J$35</f>
        <v>0</v>
      </c>
      <c r="K58" s="161">
        <f>$G$58*K$35</f>
        <v>0</v>
      </c>
      <c r="L58" s="161">
        <f>$G$58*L$35</f>
        <v>0</v>
      </c>
    </row>
    <row r="59" spans="1:12" s="134" customFormat="1" outlineLevel="1">
      <c r="A59" s="155" t="s">
        <v>12</v>
      </c>
      <c r="B59" s="238" t="s">
        <v>62</v>
      </c>
      <c r="C59" s="238"/>
      <c r="D59" s="238"/>
      <c r="E59" s="238"/>
      <c r="F59" s="238"/>
      <c r="G59" s="167">
        <v>0</v>
      </c>
      <c r="H59" s="161">
        <f>$G$59*H$35</f>
        <v>0</v>
      </c>
      <c r="I59" s="161">
        <f>$G$59*I$35</f>
        <v>0</v>
      </c>
      <c r="J59" s="161">
        <f>$G$59*J$35</f>
        <v>0</v>
      </c>
      <c r="K59" s="161">
        <f>$G$59*K$35</f>
        <v>0</v>
      </c>
      <c r="L59" s="161">
        <f>$G$59*L$35</f>
        <v>0</v>
      </c>
    </row>
    <row r="60" spans="1:12" s="134" customFormat="1" outlineLevel="1">
      <c r="A60" s="155" t="s">
        <v>14</v>
      </c>
      <c r="B60" s="238" t="s">
        <v>63</v>
      </c>
      <c r="C60" s="238"/>
      <c r="D60" s="238"/>
      <c r="E60" s="238"/>
      <c r="F60" s="238"/>
      <c r="G60" s="167">
        <v>0</v>
      </c>
      <c r="H60" s="161">
        <f>$G$60*H$35</f>
        <v>0</v>
      </c>
      <c r="I60" s="161">
        <f>$G$60*I$35</f>
        <v>0</v>
      </c>
      <c r="J60" s="161">
        <f>$G$60*J$35</f>
        <v>0</v>
      </c>
      <c r="K60" s="161">
        <f>$G$60*K$35</f>
        <v>0</v>
      </c>
      <c r="L60" s="161">
        <f>$G$60*L$35</f>
        <v>0</v>
      </c>
    </row>
    <row r="61" spans="1:12" s="134" customFormat="1" outlineLevel="1">
      <c r="A61" s="155" t="s">
        <v>33</v>
      </c>
      <c r="B61" s="238" t="s">
        <v>64</v>
      </c>
      <c r="C61" s="238"/>
      <c r="D61" s="238"/>
      <c r="E61" s="238"/>
      <c r="F61" s="238"/>
      <c r="G61" s="167">
        <v>0</v>
      </c>
      <c r="H61" s="161">
        <f>$G$61*H$35</f>
        <v>0</v>
      </c>
      <c r="I61" s="161">
        <f>$G$61*I$35</f>
        <v>0</v>
      </c>
      <c r="J61" s="161">
        <f>$G$61*J$35</f>
        <v>0</v>
      </c>
      <c r="K61" s="161">
        <f>$G$61*K$35</f>
        <v>0</v>
      </c>
      <c r="L61" s="161">
        <f>$G$61*L$35</f>
        <v>0</v>
      </c>
    </row>
    <row r="62" spans="1:12" s="134" customFormat="1" outlineLevel="1">
      <c r="A62" s="155" t="s">
        <v>35</v>
      </c>
      <c r="B62" s="238" t="s">
        <v>65</v>
      </c>
      <c r="C62" s="238"/>
      <c r="D62" s="238"/>
      <c r="E62" s="238"/>
      <c r="F62" s="238"/>
      <c r="G62" s="167">
        <v>0.08</v>
      </c>
      <c r="H62" s="161">
        <f>$G$62*H$35</f>
        <v>0</v>
      </c>
      <c r="I62" s="161">
        <f>$G$62*I$35</f>
        <v>0</v>
      </c>
      <c r="J62" s="161">
        <f>$G$62*J$35</f>
        <v>0</v>
      </c>
      <c r="K62" s="161">
        <f>$G$62*K$35</f>
        <v>0</v>
      </c>
      <c r="L62" s="161">
        <f>$G$62*L$35</f>
        <v>0</v>
      </c>
    </row>
    <row r="63" spans="1:12" s="136" customFormat="1" outlineLevel="1">
      <c r="A63" s="155" t="s">
        <v>37</v>
      </c>
      <c r="B63" s="166" t="s">
        <v>66</v>
      </c>
      <c r="C63" s="168">
        <v>0.03</v>
      </c>
      <c r="D63" s="239" t="s">
        <v>67</v>
      </c>
      <c r="E63" s="239"/>
      <c r="F63" s="169">
        <v>2.9340999999999999</v>
      </c>
      <c r="G63" s="170">
        <f>C63*F63</f>
        <v>8.802299999999999E-2</v>
      </c>
      <c r="H63" s="161">
        <f>$G$63*H$35</f>
        <v>0</v>
      </c>
      <c r="I63" s="161">
        <f>$G$63*I$35</f>
        <v>0</v>
      </c>
      <c r="J63" s="161">
        <f>$G$63*J$35</f>
        <v>0</v>
      </c>
      <c r="K63" s="161">
        <f>$G$63*K$35</f>
        <v>0</v>
      </c>
      <c r="L63" s="161">
        <f>$G$63*L$35</f>
        <v>0</v>
      </c>
    </row>
    <row r="64" spans="1:12" s="136" customFormat="1" outlineLevel="1">
      <c r="A64" s="155" t="s">
        <v>39</v>
      </c>
      <c r="B64" s="228" t="s">
        <v>68</v>
      </c>
      <c r="C64" s="228"/>
      <c r="D64" s="228"/>
      <c r="E64" s="228"/>
      <c r="F64" s="228"/>
      <c r="G64" s="167">
        <v>0</v>
      </c>
      <c r="H64" s="161">
        <f>$G$64*H$35</f>
        <v>0</v>
      </c>
      <c r="I64" s="161">
        <f>$G$64*I$35</f>
        <v>0</v>
      </c>
      <c r="J64" s="161">
        <f>$G$64*J$35</f>
        <v>0</v>
      </c>
      <c r="K64" s="161">
        <f>$G$64*K$35</f>
        <v>0</v>
      </c>
      <c r="L64" s="161">
        <f>$G$64*L$35</f>
        <v>0</v>
      </c>
    </row>
    <row r="65" spans="1:12" s="136" customFormat="1">
      <c r="A65" s="240" t="s">
        <v>54</v>
      </c>
      <c r="B65" s="241"/>
      <c r="C65" s="241"/>
      <c r="D65" s="241"/>
      <c r="E65" s="241"/>
      <c r="F65" s="241"/>
      <c r="G65" s="171">
        <f t="shared" ref="G65:L65" si="7">SUM(G57:G64)</f>
        <v>0.36802299999999999</v>
      </c>
      <c r="H65" s="160">
        <f t="shared" si="7"/>
        <v>0</v>
      </c>
      <c r="I65" s="160">
        <f t="shared" si="7"/>
        <v>0</v>
      </c>
      <c r="J65" s="160">
        <f t="shared" si="7"/>
        <v>0</v>
      </c>
      <c r="K65" s="160">
        <f t="shared" si="7"/>
        <v>0</v>
      </c>
      <c r="L65" s="160">
        <f t="shared" si="7"/>
        <v>0</v>
      </c>
    </row>
    <row r="66" spans="1:12" s="134" customFormat="1">
      <c r="A66" s="236" t="s">
        <v>69</v>
      </c>
      <c r="B66" s="237"/>
      <c r="C66" s="237"/>
      <c r="D66" s="237"/>
      <c r="E66" s="237"/>
      <c r="F66" s="237"/>
      <c r="G66" s="237"/>
      <c r="H66" s="165"/>
      <c r="I66" s="165"/>
      <c r="J66" s="165"/>
      <c r="K66" s="165"/>
      <c r="L66" s="165"/>
    </row>
    <row r="67" spans="1:12" s="136" customFormat="1" outlineLevel="1">
      <c r="A67" s="155" t="s">
        <v>70</v>
      </c>
      <c r="B67" s="228" t="s">
        <v>71</v>
      </c>
      <c r="C67" s="228"/>
      <c r="D67" s="228"/>
      <c r="E67" s="228"/>
      <c r="F67" s="228"/>
      <c r="G67" s="228"/>
      <c r="H67" s="172"/>
      <c r="I67" s="172"/>
      <c r="J67" s="172"/>
      <c r="K67" s="172"/>
      <c r="L67" s="172"/>
    </row>
    <row r="68" spans="1:12" s="136" customFormat="1" outlineLevel="1">
      <c r="A68" s="155" t="s">
        <v>7</v>
      </c>
      <c r="B68" s="228" t="s">
        <v>72</v>
      </c>
      <c r="C68" s="228"/>
      <c r="D68" s="228"/>
      <c r="E68" s="228"/>
      <c r="F68" s="228"/>
      <c r="G68" s="173">
        <v>0.09</v>
      </c>
      <c r="H68" s="161">
        <f>$G$68*H$35</f>
        <v>0</v>
      </c>
      <c r="I68" s="161">
        <f>$G$68*I$35</f>
        <v>0</v>
      </c>
      <c r="J68" s="161">
        <f>$G$68*J$35</f>
        <v>0</v>
      </c>
      <c r="K68" s="161">
        <f>$G$68*K$35</f>
        <v>0</v>
      </c>
      <c r="L68" s="161">
        <f>$G$68*L$35</f>
        <v>0</v>
      </c>
    </row>
    <row r="69" spans="1:12" s="136" customFormat="1" outlineLevel="1">
      <c r="A69" s="155" t="s">
        <v>9</v>
      </c>
      <c r="B69" s="228" t="s">
        <v>73</v>
      </c>
      <c r="C69" s="228"/>
      <c r="D69" s="228"/>
      <c r="E69" s="228"/>
      <c r="F69" s="228"/>
      <c r="G69" s="173">
        <v>3.4349999999999999E-2</v>
      </c>
      <c r="H69" s="161">
        <f>$G$69*H$35</f>
        <v>0</v>
      </c>
      <c r="I69" s="161">
        <f>$G$69*I$35</f>
        <v>0</v>
      </c>
      <c r="J69" s="161">
        <f>$G$69*J$35</f>
        <v>0</v>
      </c>
      <c r="K69" s="161">
        <f>$G$69*K$35</f>
        <v>0</v>
      </c>
      <c r="L69" s="161">
        <f>$G$69*L$35</f>
        <v>0</v>
      </c>
    </row>
    <row r="70" spans="1:12" s="136" customFormat="1" outlineLevel="1">
      <c r="A70" s="240" t="s">
        <v>74</v>
      </c>
      <c r="B70" s="241"/>
      <c r="C70" s="241"/>
      <c r="D70" s="241"/>
      <c r="E70" s="241"/>
      <c r="F70" s="241"/>
      <c r="G70" s="241"/>
      <c r="H70" s="174">
        <f>SUM(H68:H69)</f>
        <v>0</v>
      </c>
      <c r="I70" s="174">
        <f>SUM(I68:I69)</f>
        <v>0</v>
      </c>
      <c r="J70" s="174">
        <f>SUM(J68:J69)</f>
        <v>0</v>
      </c>
      <c r="K70" s="174">
        <f>SUM(K68:K69)</f>
        <v>0</v>
      </c>
      <c r="L70" s="174">
        <f>SUM(L68:L69)</f>
        <v>0</v>
      </c>
    </row>
    <row r="71" spans="1:12" s="136" customFormat="1" outlineLevel="1">
      <c r="A71" s="175" t="s">
        <v>12</v>
      </c>
      <c r="B71" s="242" t="s">
        <v>75</v>
      </c>
      <c r="C71" s="242"/>
      <c r="D71" s="242"/>
      <c r="E71" s="242"/>
      <c r="F71" s="242"/>
      <c r="G71" s="242"/>
      <c r="H71" s="161">
        <f>$G$65*H$70</f>
        <v>0</v>
      </c>
      <c r="I71" s="161">
        <f>$G$65*I$70</f>
        <v>0</v>
      </c>
      <c r="J71" s="161">
        <f>$G$65*J$70</f>
        <v>0</v>
      </c>
      <c r="K71" s="161">
        <f>$G$65*K$70</f>
        <v>0</v>
      </c>
      <c r="L71" s="161">
        <f>$G$65*L$70</f>
        <v>0</v>
      </c>
    </row>
    <row r="72" spans="1:12" s="136" customFormat="1">
      <c r="A72" s="240" t="s">
        <v>54</v>
      </c>
      <c r="B72" s="241"/>
      <c r="C72" s="241"/>
      <c r="D72" s="241"/>
      <c r="E72" s="241"/>
      <c r="F72" s="241"/>
      <c r="G72" s="241"/>
      <c r="H72" s="160">
        <f>SUM(H70:H71)</f>
        <v>0</v>
      </c>
      <c r="I72" s="160">
        <f>SUM(I70:I71)</f>
        <v>0</v>
      </c>
      <c r="J72" s="160">
        <f>SUM(J70:J71)</f>
        <v>0</v>
      </c>
      <c r="K72" s="160">
        <f>SUM(K70:K71)</f>
        <v>0</v>
      </c>
      <c r="L72" s="160">
        <f>SUM(L70:L71)</f>
        <v>0</v>
      </c>
    </row>
    <row r="73" spans="1:12" s="134" customFormat="1">
      <c r="A73" s="236" t="s">
        <v>76</v>
      </c>
      <c r="B73" s="237"/>
      <c r="C73" s="237"/>
      <c r="D73" s="237"/>
      <c r="E73" s="237"/>
      <c r="F73" s="237"/>
      <c r="G73" s="237"/>
      <c r="H73" s="165"/>
      <c r="I73" s="165"/>
      <c r="J73" s="165"/>
      <c r="K73" s="165"/>
      <c r="L73" s="165"/>
    </row>
    <row r="74" spans="1:12" s="136" customFormat="1" outlineLevel="1">
      <c r="A74" s="155" t="s">
        <v>77</v>
      </c>
      <c r="B74" s="228" t="s">
        <v>78</v>
      </c>
      <c r="C74" s="228"/>
      <c r="D74" s="228"/>
      <c r="E74" s="228"/>
      <c r="F74" s="228"/>
      <c r="G74" s="228"/>
      <c r="H74" s="172"/>
      <c r="I74" s="172"/>
      <c r="J74" s="172"/>
      <c r="K74" s="172"/>
      <c r="L74" s="172"/>
    </row>
    <row r="75" spans="1:12" s="136" customFormat="1" ht="15" customHeight="1" outlineLevel="1">
      <c r="A75" s="251" t="s">
        <v>7</v>
      </c>
      <c r="B75" s="228" t="s">
        <v>79</v>
      </c>
      <c r="C75" s="228"/>
      <c r="D75" s="228"/>
      <c r="E75" s="176"/>
      <c r="F75" s="176" t="s">
        <v>80</v>
      </c>
      <c r="G75" s="259">
        <f>(F76/12)*0.1111*E76</f>
        <v>1.111E-2</v>
      </c>
      <c r="H75" s="261">
        <f>$G$75*H$35</f>
        <v>0</v>
      </c>
      <c r="I75" s="261">
        <f>$G$75*I$35</f>
        <v>0</v>
      </c>
      <c r="J75" s="261">
        <f>$G$75*J$35</f>
        <v>0</v>
      </c>
      <c r="K75" s="261">
        <f>$G$75*K$35</f>
        <v>0</v>
      </c>
      <c r="L75" s="261">
        <f>$G$75*L$35</f>
        <v>0</v>
      </c>
    </row>
    <row r="76" spans="1:12" s="136" customFormat="1" ht="15" customHeight="1" outlineLevel="1">
      <c r="A76" s="251"/>
      <c r="B76" s="228" t="s">
        <v>81</v>
      </c>
      <c r="C76" s="228"/>
      <c r="D76" s="228"/>
      <c r="E76" s="177">
        <v>0.3</v>
      </c>
      <c r="F76" s="178">
        <v>4</v>
      </c>
      <c r="G76" s="259"/>
      <c r="H76" s="262"/>
      <c r="I76" s="262"/>
      <c r="J76" s="262"/>
      <c r="K76" s="262"/>
      <c r="L76" s="262"/>
    </row>
    <row r="77" spans="1:12" s="136" customFormat="1" ht="15" customHeight="1" outlineLevel="1">
      <c r="A77" s="251"/>
      <c r="B77" s="243" t="s">
        <v>82</v>
      </c>
      <c r="C77" s="243"/>
      <c r="D77" s="243"/>
      <c r="E77" s="243"/>
      <c r="F77" s="243"/>
      <c r="G77" s="259"/>
      <c r="H77" s="263"/>
      <c r="I77" s="263"/>
      <c r="J77" s="263"/>
      <c r="K77" s="263"/>
      <c r="L77" s="263"/>
    </row>
    <row r="78" spans="1:12" s="136" customFormat="1" outlineLevel="1">
      <c r="A78" s="155" t="s">
        <v>9</v>
      </c>
      <c r="B78" s="228" t="s">
        <v>83</v>
      </c>
      <c r="C78" s="228"/>
      <c r="D78" s="228"/>
      <c r="E78" s="228"/>
      <c r="F78" s="228"/>
      <c r="G78" s="228"/>
      <c r="H78" s="161">
        <f>$G$65*H$75</f>
        <v>0</v>
      </c>
      <c r="I78" s="161">
        <f>$G$65*I$75</f>
        <v>0</v>
      </c>
      <c r="J78" s="161">
        <f>$G$65*J$75</f>
        <v>0</v>
      </c>
      <c r="K78" s="161">
        <f>$G$65*K$75</f>
        <v>0</v>
      </c>
      <c r="L78" s="161">
        <f>$G$65*L$75</f>
        <v>0</v>
      </c>
    </row>
    <row r="79" spans="1:12" s="136" customFormat="1">
      <c r="A79" s="240" t="s">
        <v>54</v>
      </c>
      <c r="B79" s="241"/>
      <c r="C79" s="241"/>
      <c r="D79" s="241"/>
      <c r="E79" s="241"/>
      <c r="F79" s="241"/>
      <c r="G79" s="241"/>
      <c r="H79" s="160">
        <f t="shared" ref="H79:L79" si="8">SUM(H75:H78)</f>
        <v>0</v>
      </c>
      <c r="I79" s="160">
        <f t="shared" si="8"/>
        <v>0</v>
      </c>
      <c r="J79" s="160">
        <f t="shared" si="8"/>
        <v>0</v>
      </c>
      <c r="K79" s="160">
        <f t="shared" si="8"/>
        <v>0</v>
      </c>
      <c r="L79" s="160">
        <f t="shared" si="8"/>
        <v>0</v>
      </c>
    </row>
    <row r="80" spans="1:12" s="134" customFormat="1">
      <c r="A80" s="236" t="s">
        <v>84</v>
      </c>
      <c r="B80" s="237"/>
      <c r="C80" s="237"/>
      <c r="D80" s="237"/>
      <c r="E80" s="237"/>
      <c r="F80" s="237"/>
      <c r="G80" s="237"/>
      <c r="H80" s="165"/>
      <c r="I80" s="165"/>
      <c r="J80" s="165"/>
      <c r="K80" s="165"/>
      <c r="L80" s="165"/>
    </row>
    <row r="81" spans="1:12" s="136" customFormat="1" ht="15" customHeight="1" outlineLevel="1">
      <c r="A81" s="155" t="s">
        <v>85</v>
      </c>
      <c r="B81" s="228" t="s">
        <v>86</v>
      </c>
      <c r="C81" s="228"/>
      <c r="D81" s="228"/>
      <c r="E81" s="228"/>
      <c r="F81" s="228"/>
      <c r="G81" s="228"/>
      <c r="H81" s="172"/>
      <c r="I81" s="172"/>
      <c r="J81" s="172"/>
      <c r="K81" s="172"/>
      <c r="L81" s="172"/>
    </row>
    <row r="82" spans="1:12" s="136" customFormat="1" ht="15" customHeight="1" outlineLevel="1">
      <c r="A82" s="251" t="s">
        <v>7</v>
      </c>
      <c r="B82" s="228" t="s">
        <v>87</v>
      </c>
      <c r="C82" s="228"/>
      <c r="D82" s="228"/>
      <c r="E82" s="156"/>
      <c r="F82" s="179" t="s">
        <v>88</v>
      </c>
      <c r="G82" s="259">
        <f>(F83/365)*E83</f>
        <v>1.2328767123287671E-2</v>
      </c>
      <c r="H82" s="261">
        <f>$G$82*H$35</f>
        <v>0</v>
      </c>
      <c r="I82" s="261">
        <f>$G$82*I$35</f>
        <v>0</v>
      </c>
      <c r="J82" s="261">
        <f>$G$82*J$35</f>
        <v>0</v>
      </c>
      <c r="K82" s="261">
        <f>$G$82*K$35</f>
        <v>0</v>
      </c>
      <c r="L82" s="261">
        <f>$G$82*L$35</f>
        <v>0</v>
      </c>
    </row>
    <row r="83" spans="1:12" s="136" customFormat="1" ht="15" customHeight="1" outlineLevel="1">
      <c r="A83" s="251"/>
      <c r="B83" s="228" t="s">
        <v>81</v>
      </c>
      <c r="C83" s="228"/>
      <c r="D83" s="228"/>
      <c r="E83" s="177">
        <v>0.15</v>
      </c>
      <c r="F83" s="180">
        <v>30</v>
      </c>
      <c r="G83" s="259"/>
      <c r="H83" s="263"/>
      <c r="I83" s="263"/>
      <c r="J83" s="263"/>
      <c r="K83" s="263"/>
      <c r="L83" s="263"/>
    </row>
    <row r="84" spans="1:12" s="136" customFormat="1" ht="15" customHeight="1" outlineLevel="1">
      <c r="A84" s="155" t="s">
        <v>9</v>
      </c>
      <c r="B84" s="228" t="s">
        <v>89</v>
      </c>
      <c r="C84" s="228"/>
      <c r="D84" s="228"/>
      <c r="E84" s="228"/>
      <c r="F84" s="228"/>
      <c r="G84" s="228"/>
      <c r="H84" s="161">
        <f>$G$62*H$82</f>
        <v>0</v>
      </c>
      <c r="I84" s="161">
        <f>$G$62*I$82</f>
        <v>0</v>
      </c>
      <c r="J84" s="161">
        <f>$G$62*J$82</f>
        <v>0</v>
      </c>
      <c r="K84" s="161">
        <f>$G$62*K$82</f>
        <v>0</v>
      </c>
      <c r="L84" s="161">
        <f>$G$62*L$82</f>
        <v>0</v>
      </c>
    </row>
    <row r="85" spans="1:12" s="136" customFormat="1" ht="15" customHeight="1" outlineLevel="1">
      <c r="A85" s="155" t="s">
        <v>12</v>
      </c>
      <c r="B85" s="228" t="s">
        <v>90</v>
      </c>
      <c r="C85" s="228"/>
      <c r="D85" s="228"/>
      <c r="E85" s="228"/>
      <c r="F85" s="228"/>
      <c r="G85" s="228"/>
      <c r="H85" s="161">
        <f>($G$62*0.5)*$E$83*H$35</f>
        <v>0</v>
      </c>
      <c r="I85" s="161">
        <f>($G$62*0.5)*$E$83*I$35</f>
        <v>0</v>
      </c>
      <c r="J85" s="161">
        <f>($G$62*0.5)*$E$83*J$35</f>
        <v>0</v>
      </c>
      <c r="K85" s="161">
        <f>($G$62*0.5)*$E$83*K$35</f>
        <v>0</v>
      </c>
      <c r="L85" s="161">
        <f>($G$62*0.5)*$E$83*L$35</f>
        <v>0</v>
      </c>
    </row>
    <row r="86" spans="1:12" s="136" customFormat="1" ht="15" customHeight="1" outlineLevel="1">
      <c r="A86" s="251" t="s">
        <v>14</v>
      </c>
      <c r="B86" s="228" t="s">
        <v>91</v>
      </c>
      <c r="C86" s="228"/>
      <c r="D86" s="228"/>
      <c r="E86" s="228"/>
      <c r="F86" s="228"/>
      <c r="G86" s="259">
        <f>(7/30/20)*E87</f>
        <v>1.75E-3</v>
      </c>
      <c r="H86" s="261">
        <f>$G$86*H$35</f>
        <v>0</v>
      </c>
      <c r="I86" s="261">
        <f>$G$86*I$35</f>
        <v>0</v>
      </c>
      <c r="J86" s="261">
        <f>$G$86*J$35</f>
        <v>0</v>
      </c>
      <c r="K86" s="261">
        <f>$G$86*K$35</f>
        <v>0</v>
      </c>
      <c r="L86" s="261">
        <f>$G$86*L$35</f>
        <v>0</v>
      </c>
    </row>
    <row r="87" spans="1:12" s="136" customFormat="1" ht="15" customHeight="1" outlineLevel="1">
      <c r="A87" s="251"/>
      <c r="B87" s="228" t="s">
        <v>81</v>
      </c>
      <c r="C87" s="228"/>
      <c r="D87" s="228"/>
      <c r="E87" s="177">
        <v>0.15</v>
      </c>
      <c r="F87" s="156"/>
      <c r="G87" s="259"/>
      <c r="H87" s="263"/>
      <c r="I87" s="263"/>
      <c r="J87" s="263"/>
      <c r="K87" s="263"/>
      <c r="L87" s="263"/>
    </row>
    <row r="88" spans="1:12" s="136" customFormat="1" ht="15" customHeight="1" outlineLevel="1">
      <c r="A88" s="155" t="s">
        <v>33</v>
      </c>
      <c r="B88" s="228" t="s">
        <v>92</v>
      </c>
      <c r="C88" s="228"/>
      <c r="D88" s="228"/>
      <c r="E88" s="228"/>
      <c r="F88" s="228"/>
      <c r="G88" s="228"/>
      <c r="H88" s="161">
        <f>$G$65*H$86</f>
        <v>0</v>
      </c>
      <c r="I88" s="161">
        <f>$G$65*I$86</f>
        <v>0</v>
      </c>
      <c r="J88" s="161">
        <f>$G$65*J$86</f>
        <v>0</v>
      </c>
      <c r="K88" s="161">
        <f>$G$65*K$86</f>
        <v>0</v>
      </c>
      <c r="L88" s="161">
        <f>$G$65*L$86</f>
        <v>0</v>
      </c>
    </row>
    <row r="89" spans="1:12" s="136" customFormat="1" ht="15" customHeight="1" outlineLevel="1">
      <c r="A89" s="155" t="s">
        <v>35</v>
      </c>
      <c r="B89" s="228" t="s">
        <v>93</v>
      </c>
      <c r="C89" s="228"/>
      <c r="D89" s="228"/>
      <c r="E89" s="228"/>
      <c r="F89" s="228"/>
      <c r="G89" s="228"/>
      <c r="H89" s="161">
        <f>($G$62*0.5)*$E$87*(H$35)</f>
        <v>0</v>
      </c>
      <c r="I89" s="161">
        <f>($G$62*0.5)*$E$87*(I$35)</f>
        <v>0</v>
      </c>
      <c r="J89" s="161">
        <f>($G$62*0.5)*$E$87*(J$35)</f>
        <v>0</v>
      </c>
      <c r="K89" s="161">
        <f>($G$62*0.5)*$E$87*(K$35)</f>
        <v>0</v>
      </c>
      <c r="L89" s="161">
        <f>($G$62*0.5)*$E$87*(L$35)</f>
        <v>0</v>
      </c>
    </row>
    <row r="90" spans="1:12" s="136" customFormat="1">
      <c r="A90" s="240" t="s">
        <v>54</v>
      </c>
      <c r="B90" s="241"/>
      <c r="C90" s="241"/>
      <c r="D90" s="241"/>
      <c r="E90" s="241"/>
      <c r="F90" s="241"/>
      <c r="G90" s="241"/>
      <c r="H90" s="160">
        <f>SUM(H82:H89)</f>
        <v>0</v>
      </c>
      <c r="I90" s="160">
        <f>SUM(I82:I89)</f>
        <v>0</v>
      </c>
      <c r="J90" s="160">
        <f>SUM(J82:J89)</f>
        <v>0</v>
      </c>
      <c r="K90" s="160">
        <f>SUM(K82:K89)</f>
        <v>0</v>
      </c>
      <c r="L90" s="160">
        <f>SUM(L82:L89)</f>
        <v>0</v>
      </c>
    </row>
    <row r="91" spans="1:12" s="134" customFormat="1">
      <c r="A91" s="236" t="s">
        <v>94</v>
      </c>
      <c r="B91" s="237"/>
      <c r="C91" s="237"/>
      <c r="D91" s="237"/>
      <c r="E91" s="237"/>
      <c r="F91" s="237"/>
      <c r="G91" s="237"/>
      <c r="H91" s="165"/>
      <c r="I91" s="165"/>
      <c r="J91" s="165"/>
      <c r="K91" s="165"/>
      <c r="L91" s="165"/>
    </row>
    <row r="92" spans="1:12" s="136" customFormat="1" ht="15" customHeight="1" outlineLevel="1">
      <c r="A92" s="155" t="s">
        <v>95</v>
      </c>
      <c r="B92" s="228" t="s">
        <v>96</v>
      </c>
      <c r="C92" s="228"/>
      <c r="D92" s="228"/>
      <c r="E92" s="228"/>
      <c r="F92" s="228"/>
      <c r="G92" s="228"/>
      <c r="H92" s="172"/>
      <c r="I92" s="172"/>
      <c r="J92" s="172"/>
      <c r="K92" s="172"/>
      <c r="L92" s="172"/>
    </row>
    <row r="93" spans="1:12" s="136" customFormat="1" ht="15" customHeight="1" outlineLevel="1">
      <c r="A93" s="155" t="s">
        <v>7</v>
      </c>
      <c r="B93" s="228" t="s">
        <v>97</v>
      </c>
      <c r="C93" s="228"/>
      <c r="D93" s="228"/>
      <c r="E93" s="228"/>
      <c r="F93" s="228"/>
      <c r="G93" s="176">
        <f>1/12</f>
        <v>8.3333333333333329E-2</v>
      </c>
      <c r="H93" s="161">
        <f>$G$93*H$35</f>
        <v>0</v>
      </c>
      <c r="I93" s="161">
        <f>$G$93*I$35</f>
        <v>0</v>
      </c>
      <c r="J93" s="161">
        <f>$G$93*J$35</f>
        <v>0</v>
      </c>
      <c r="K93" s="161">
        <f>$G$93*K$35</f>
        <v>0</v>
      </c>
      <c r="L93" s="161">
        <f>$G$93*L$35</f>
        <v>0</v>
      </c>
    </row>
    <row r="94" spans="1:12" s="136" customFormat="1" ht="15" customHeight="1" outlineLevel="1">
      <c r="A94" s="251" t="s">
        <v>9</v>
      </c>
      <c r="B94" s="228" t="s">
        <v>98</v>
      </c>
      <c r="C94" s="228"/>
      <c r="D94" s="228"/>
      <c r="E94" s="228"/>
      <c r="F94" s="228"/>
      <c r="G94" s="259">
        <f>E95/365</f>
        <v>2.7397260273972601E-2</v>
      </c>
      <c r="H94" s="261">
        <f>H$35*$G$94</f>
        <v>0</v>
      </c>
      <c r="I94" s="261">
        <f>I$35*$G$94</f>
        <v>0</v>
      </c>
      <c r="J94" s="261">
        <f>J$35*$G$94</f>
        <v>0</v>
      </c>
      <c r="K94" s="261">
        <f>K$35*$G$94</f>
        <v>0</v>
      </c>
      <c r="L94" s="261">
        <f>L$35*$G$94</f>
        <v>0</v>
      </c>
    </row>
    <row r="95" spans="1:12" s="136" customFormat="1" ht="15" customHeight="1" outlineLevel="1">
      <c r="A95" s="251"/>
      <c r="B95" s="228" t="s">
        <v>99</v>
      </c>
      <c r="C95" s="228"/>
      <c r="D95" s="228"/>
      <c r="E95" s="181">
        <v>10</v>
      </c>
      <c r="F95" s="156"/>
      <c r="G95" s="259"/>
      <c r="H95" s="263"/>
      <c r="I95" s="263"/>
      <c r="J95" s="263"/>
      <c r="K95" s="263"/>
      <c r="L95" s="263"/>
    </row>
    <row r="96" spans="1:12" s="136" customFormat="1" ht="15" customHeight="1" outlineLevel="1">
      <c r="A96" s="251" t="s">
        <v>12</v>
      </c>
      <c r="B96" s="228" t="s">
        <v>100</v>
      </c>
      <c r="C96" s="228"/>
      <c r="D96" s="228"/>
      <c r="E96" s="176"/>
      <c r="F96" s="176"/>
      <c r="G96" s="259">
        <f>(5/365)*E97</f>
        <v>6.8493150684931507E-4</v>
      </c>
      <c r="H96" s="261">
        <f>$G$96*H$35</f>
        <v>0</v>
      </c>
      <c r="I96" s="261">
        <f>$G$96*I$35</f>
        <v>0</v>
      </c>
      <c r="J96" s="261">
        <f>$G$96*J$35</f>
        <v>0</v>
      </c>
      <c r="K96" s="261">
        <f>$G$96*K$35</f>
        <v>0</v>
      </c>
      <c r="L96" s="261">
        <f>$G$96*L$35</f>
        <v>0</v>
      </c>
    </row>
    <row r="97" spans="1:12" s="136" customFormat="1" ht="15" customHeight="1" outlineLevel="1">
      <c r="A97" s="251"/>
      <c r="B97" s="228" t="s">
        <v>81</v>
      </c>
      <c r="C97" s="228"/>
      <c r="D97" s="228"/>
      <c r="E97" s="177">
        <v>0.05</v>
      </c>
      <c r="F97" s="176"/>
      <c r="G97" s="259"/>
      <c r="H97" s="262"/>
      <c r="I97" s="262"/>
      <c r="J97" s="262"/>
      <c r="K97" s="262"/>
      <c r="L97" s="262"/>
    </row>
    <row r="98" spans="1:12" s="136" customFormat="1" ht="15" customHeight="1" outlineLevel="1">
      <c r="A98" s="251"/>
      <c r="B98" s="243" t="s">
        <v>101</v>
      </c>
      <c r="C98" s="243"/>
      <c r="D98" s="243"/>
      <c r="E98" s="243"/>
      <c r="F98" s="243"/>
      <c r="G98" s="259"/>
      <c r="H98" s="263"/>
      <c r="I98" s="263"/>
      <c r="J98" s="263"/>
      <c r="K98" s="263"/>
      <c r="L98" s="263"/>
    </row>
    <row r="99" spans="1:12" s="136" customFormat="1" ht="15" customHeight="1" outlineLevel="1">
      <c r="A99" s="251" t="s">
        <v>14</v>
      </c>
      <c r="B99" s="228" t="s">
        <v>102</v>
      </c>
      <c r="C99" s="228"/>
      <c r="D99" s="228"/>
      <c r="E99" s="228"/>
      <c r="F99" s="228"/>
      <c r="G99" s="259">
        <f>E100/365</f>
        <v>2.7397260273972603E-3</v>
      </c>
      <c r="H99" s="261">
        <f>$G$99*H$35</f>
        <v>0</v>
      </c>
      <c r="I99" s="261">
        <f>$G$99*I$35</f>
        <v>0</v>
      </c>
      <c r="J99" s="261">
        <f>$G$99*J$35</f>
        <v>0</v>
      </c>
      <c r="K99" s="261">
        <f>$G$99*K$35</f>
        <v>0</v>
      </c>
      <c r="L99" s="261">
        <f>$G$99*L$35</f>
        <v>0</v>
      </c>
    </row>
    <row r="100" spans="1:12" s="136" customFormat="1" ht="15" customHeight="1" outlineLevel="1">
      <c r="A100" s="251"/>
      <c r="B100" s="228" t="s">
        <v>99</v>
      </c>
      <c r="C100" s="228"/>
      <c r="D100" s="228"/>
      <c r="E100" s="181">
        <v>1</v>
      </c>
      <c r="F100" s="156"/>
      <c r="G100" s="259"/>
      <c r="H100" s="263"/>
      <c r="I100" s="263"/>
      <c r="J100" s="263"/>
      <c r="K100" s="263"/>
      <c r="L100" s="263"/>
    </row>
    <row r="101" spans="1:12" s="136" customFormat="1" ht="15" customHeight="1" outlineLevel="1">
      <c r="A101" s="251" t="s">
        <v>33</v>
      </c>
      <c r="B101" s="228" t="s">
        <v>103</v>
      </c>
      <c r="C101" s="228"/>
      <c r="D101" s="228"/>
      <c r="E101" s="176"/>
      <c r="F101" s="176"/>
      <c r="G101" s="259">
        <f>E102/365</f>
        <v>8.21917808219178E-3</v>
      </c>
      <c r="H101" s="261">
        <f>$G$101*H$35</f>
        <v>0</v>
      </c>
      <c r="I101" s="261">
        <f>$G$101*I$35</f>
        <v>0</v>
      </c>
      <c r="J101" s="261">
        <f>$G$101*J$35</f>
        <v>0</v>
      </c>
      <c r="K101" s="261">
        <f>$G$101*K$35</f>
        <v>0</v>
      </c>
      <c r="L101" s="261">
        <f>$G$101*L$35</f>
        <v>0</v>
      </c>
    </row>
    <row r="102" spans="1:12" s="136" customFormat="1" ht="15" customHeight="1" outlineLevel="1">
      <c r="A102" s="251"/>
      <c r="B102" s="228" t="s">
        <v>104</v>
      </c>
      <c r="C102" s="228"/>
      <c r="D102" s="228"/>
      <c r="E102" s="182">
        <v>3</v>
      </c>
      <c r="F102" s="176"/>
      <c r="G102" s="259"/>
      <c r="H102" s="263"/>
      <c r="I102" s="263"/>
      <c r="J102" s="263"/>
      <c r="K102" s="263"/>
      <c r="L102" s="263"/>
    </row>
    <row r="103" spans="1:12" s="136" customFormat="1" ht="15" customHeight="1" outlineLevel="1">
      <c r="A103" s="155" t="s">
        <v>35</v>
      </c>
      <c r="B103" s="243" t="s">
        <v>40</v>
      </c>
      <c r="C103" s="243"/>
      <c r="D103" s="243"/>
      <c r="E103" s="243"/>
      <c r="F103" s="243"/>
      <c r="G103" s="176"/>
      <c r="H103" s="161"/>
      <c r="I103" s="161"/>
      <c r="J103" s="161"/>
      <c r="K103" s="161"/>
      <c r="L103" s="161"/>
    </row>
    <row r="104" spans="1:12" s="136" customFormat="1" ht="15" customHeight="1" outlineLevel="1">
      <c r="A104" s="240" t="s">
        <v>74</v>
      </c>
      <c r="B104" s="241"/>
      <c r="C104" s="241"/>
      <c r="D104" s="241"/>
      <c r="E104" s="241"/>
      <c r="F104" s="241"/>
      <c r="G104" s="241"/>
      <c r="H104" s="174">
        <f>SUM(H93:H103)</f>
        <v>0</v>
      </c>
      <c r="I104" s="174">
        <f>SUM(I93:I103)</f>
        <v>0</v>
      </c>
      <c r="J104" s="174">
        <f>SUM(J93:J103)</f>
        <v>0</v>
      </c>
      <c r="K104" s="174">
        <f>SUM(K93:K103)</f>
        <v>0</v>
      </c>
      <c r="L104" s="174">
        <f>SUM(L93:L103)</f>
        <v>0</v>
      </c>
    </row>
    <row r="105" spans="1:12" s="136" customFormat="1" ht="15" customHeight="1" outlineLevel="1">
      <c r="A105" s="175" t="s">
        <v>37</v>
      </c>
      <c r="B105" s="228" t="s">
        <v>105</v>
      </c>
      <c r="C105" s="228"/>
      <c r="D105" s="228"/>
      <c r="E105" s="228"/>
      <c r="F105" s="228"/>
      <c r="G105" s="228"/>
      <c r="H105" s="161">
        <f>SUM($G$65)*H$104</f>
        <v>0</v>
      </c>
      <c r="I105" s="161">
        <f>SUM($G$65)*I$104</f>
        <v>0</v>
      </c>
      <c r="J105" s="161">
        <f>SUM($G$65)*J$104</f>
        <v>0</v>
      </c>
      <c r="K105" s="161">
        <f>SUM($G$65)*K$104</f>
        <v>0</v>
      </c>
      <c r="L105" s="161">
        <f>SUM($G$65)*L$104</f>
        <v>0</v>
      </c>
    </row>
    <row r="106" spans="1:12" s="136" customFormat="1">
      <c r="A106" s="240" t="s">
        <v>54</v>
      </c>
      <c r="B106" s="241"/>
      <c r="C106" s="241"/>
      <c r="D106" s="241"/>
      <c r="E106" s="241"/>
      <c r="F106" s="241"/>
      <c r="G106" s="241"/>
      <c r="H106" s="160">
        <f>H104+H105</f>
        <v>0</v>
      </c>
      <c r="I106" s="160">
        <f>I104+I105</f>
        <v>0</v>
      </c>
      <c r="J106" s="160">
        <f>J104+J105</f>
        <v>0</v>
      </c>
      <c r="K106" s="160">
        <f>K104+K105</f>
        <v>0</v>
      </c>
      <c r="L106" s="160">
        <f>L104+L105</f>
        <v>0</v>
      </c>
    </row>
    <row r="107" spans="1:12" s="134" customFormat="1">
      <c r="A107" s="244" t="s">
        <v>106</v>
      </c>
      <c r="B107" s="245"/>
      <c r="C107" s="245"/>
      <c r="D107" s="245"/>
      <c r="E107" s="245"/>
      <c r="F107" s="245"/>
      <c r="G107" s="245"/>
      <c r="H107" s="183"/>
      <c r="I107" s="183"/>
      <c r="J107" s="183"/>
      <c r="K107" s="183"/>
      <c r="L107" s="183"/>
    </row>
    <row r="108" spans="1:12" s="136" customFormat="1" ht="15" customHeight="1" outlineLevel="1">
      <c r="A108" s="155">
        <v>4</v>
      </c>
      <c r="B108" s="228" t="s">
        <v>107</v>
      </c>
      <c r="C108" s="228"/>
      <c r="D108" s="228"/>
      <c r="E108" s="228"/>
      <c r="F108" s="228"/>
      <c r="G108" s="228"/>
      <c r="H108" s="172"/>
      <c r="I108" s="172"/>
      <c r="J108" s="172"/>
      <c r="K108" s="172"/>
      <c r="L108" s="172"/>
    </row>
    <row r="109" spans="1:12" s="136" customFormat="1" ht="15" customHeight="1" outlineLevel="1">
      <c r="A109" s="155" t="s">
        <v>57</v>
      </c>
      <c r="B109" s="228" t="s">
        <v>58</v>
      </c>
      <c r="C109" s="228"/>
      <c r="D109" s="228"/>
      <c r="E109" s="228"/>
      <c r="F109" s="228"/>
      <c r="G109" s="228"/>
      <c r="H109" s="161">
        <f>H65</f>
        <v>0</v>
      </c>
      <c r="I109" s="161">
        <f>I65</f>
        <v>0</v>
      </c>
      <c r="J109" s="161">
        <f>J65</f>
        <v>0</v>
      </c>
      <c r="K109" s="161">
        <f>K65</f>
        <v>0</v>
      </c>
      <c r="L109" s="161">
        <f>L65</f>
        <v>0</v>
      </c>
    </row>
    <row r="110" spans="1:12" s="136" customFormat="1" ht="15" customHeight="1" outlineLevel="1">
      <c r="A110" s="155" t="s">
        <v>70</v>
      </c>
      <c r="B110" s="228" t="s">
        <v>108</v>
      </c>
      <c r="C110" s="228"/>
      <c r="D110" s="228"/>
      <c r="E110" s="228"/>
      <c r="F110" s="228"/>
      <c r="G110" s="228"/>
      <c r="H110" s="161">
        <f>H72</f>
        <v>0</v>
      </c>
      <c r="I110" s="161">
        <f>I72</f>
        <v>0</v>
      </c>
      <c r="J110" s="161">
        <f>J72</f>
        <v>0</v>
      </c>
      <c r="K110" s="161">
        <f>K72</f>
        <v>0</v>
      </c>
      <c r="L110" s="161">
        <f>L72</f>
        <v>0</v>
      </c>
    </row>
    <row r="111" spans="1:12" s="136" customFormat="1" ht="15" customHeight="1" outlineLevel="1">
      <c r="A111" s="155" t="s">
        <v>77</v>
      </c>
      <c r="B111" s="228" t="s">
        <v>78</v>
      </c>
      <c r="C111" s="228"/>
      <c r="D111" s="228"/>
      <c r="E111" s="228"/>
      <c r="F111" s="228"/>
      <c r="G111" s="228"/>
      <c r="H111" s="161">
        <f>H79</f>
        <v>0</v>
      </c>
      <c r="I111" s="161">
        <f>I79</f>
        <v>0</v>
      </c>
      <c r="J111" s="161">
        <f>J79</f>
        <v>0</v>
      </c>
      <c r="K111" s="161">
        <f>K79</f>
        <v>0</v>
      </c>
      <c r="L111" s="161">
        <f>L79</f>
        <v>0</v>
      </c>
    </row>
    <row r="112" spans="1:12" s="136" customFormat="1" ht="15" customHeight="1" outlineLevel="1">
      <c r="A112" s="155" t="s">
        <v>85</v>
      </c>
      <c r="B112" s="228" t="s">
        <v>109</v>
      </c>
      <c r="C112" s="228"/>
      <c r="D112" s="228"/>
      <c r="E112" s="228"/>
      <c r="F112" s="228"/>
      <c r="G112" s="228"/>
      <c r="H112" s="161">
        <f>H90</f>
        <v>0</v>
      </c>
      <c r="I112" s="161">
        <f>I90</f>
        <v>0</v>
      </c>
      <c r="J112" s="161">
        <f>J90</f>
        <v>0</v>
      </c>
      <c r="K112" s="161">
        <f>K90</f>
        <v>0</v>
      </c>
      <c r="L112" s="161">
        <f>L90</f>
        <v>0</v>
      </c>
    </row>
    <row r="113" spans="1:12" s="136" customFormat="1" ht="15" customHeight="1" outlineLevel="1">
      <c r="A113" s="155" t="s">
        <v>95</v>
      </c>
      <c r="B113" s="228" t="s">
        <v>110</v>
      </c>
      <c r="C113" s="228"/>
      <c r="D113" s="228"/>
      <c r="E113" s="228"/>
      <c r="F113" s="228"/>
      <c r="G113" s="228"/>
      <c r="H113" s="161">
        <f>H106</f>
        <v>0</v>
      </c>
      <c r="I113" s="161">
        <f>I106</f>
        <v>0</v>
      </c>
      <c r="J113" s="161">
        <f>J106</f>
        <v>0</v>
      </c>
      <c r="K113" s="161">
        <f>K106</f>
        <v>0</v>
      </c>
      <c r="L113" s="161">
        <f>L106</f>
        <v>0</v>
      </c>
    </row>
    <row r="114" spans="1:12" s="136" customFormat="1" ht="15" customHeight="1" outlineLevel="1">
      <c r="A114" s="155" t="s">
        <v>111</v>
      </c>
      <c r="B114" s="228" t="s">
        <v>40</v>
      </c>
      <c r="C114" s="228"/>
      <c r="D114" s="228"/>
      <c r="E114" s="228"/>
      <c r="F114" s="228"/>
      <c r="G114" s="228"/>
      <c r="H114" s="184">
        <v>0</v>
      </c>
      <c r="I114" s="184">
        <v>0</v>
      </c>
      <c r="J114" s="184">
        <v>0</v>
      </c>
      <c r="K114" s="184">
        <v>0</v>
      </c>
      <c r="L114" s="184">
        <v>0</v>
      </c>
    </row>
    <row r="115" spans="1:12" s="136" customFormat="1">
      <c r="A115" s="240" t="s">
        <v>54</v>
      </c>
      <c r="B115" s="241"/>
      <c r="C115" s="241"/>
      <c r="D115" s="241"/>
      <c r="E115" s="241"/>
      <c r="F115" s="241"/>
      <c r="G115" s="241"/>
      <c r="H115" s="160">
        <f>SUM(H109:H114)</f>
        <v>0</v>
      </c>
      <c r="I115" s="160">
        <f>SUM(I109:I114)</f>
        <v>0</v>
      </c>
      <c r="J115" s="160">
        <f>SUM(J109:J114)</f>
        <v>0</v>
      </c>
      <c r="K115" s="160">
        <f>SUM(K109:K114)</f>
        <v>0</v>
      </c>
      <c r="L115" s="160">
        <f>SUM(L109:L114)</f>
        <v>0</v>
      </c>
    </row>
    <row r="116" spans="1:12" s="136" customFormat="1" ht="20.100000000000001" customHeight="1">
      <c r="A116" s="226" t="s">
        <v>112</v>
      </c>
      <c r="B116" s="227"/>
      <c r="C116" s="227"/>
      <c r="D116" s="227"/>
      <c r="E116" s="227"/>
      <c r="F116" s="227"/>
      <c r="G116" s="227"/>
      <c r="H116" s="154"/>
      <c r="I116" s="154"/>
      <c r="J116" s="154"/>
      <c r="K116" s="154"/>
      <c r="L116" s="154"/>
    </row>
    <row r="117" spans="1:12" s="136" customFormat="1">
      <c r="A117" s="155">
        <v>5</v>
      </c>
      <c r="B117" s="228" t="s">
        <v>113</v>
      </c>
      <c r="C117" s="228"/>
      <c r="D117" s="228"/>
      <c r="E117" s="228"/>
      <c r="F117" s="228"/>
      <c r="G117" s="185" t="s">
        <v>59</v>
      </c>
      <c r="H117" s="186">
        <v>0.03</v>
      </c>
      <c r="I117" s="186">
        <f>H117</f>
        <v>0.03</v>
      </c>
      <c r="J117" s="186">
        <f t="shared" ref="J117:L117" si="9">I117</f>
        <v>0.03</v>
      </c>
      <c r="K117" s="186">
        <f t="shared" si="9"/>
        <v>0.03</v>
      </c>
      <c r="L117" s="186">
        <f t="shared" si="9"/>
        <v>0.03</v>
      </c>
    </row>
    <row r="118" spans="1:12" s="136" customFormat="1">
      <c r="A118" s="155" t="s">
        <v>7</v>
      </c>
      <c r="B118" s="229" t="s">
        <v>114</v>
      </c>
      <c r="C118" s="230"/>
      <c r="D118" s="230"/>
      <c r="E118" s="231"/>
      <c r="F118" s="187"/>
      <c r="G118" s="185" t="s">
        <v>26</v>
      </c>
      <c r="H118" s="161">
        <f>H$117*(H$35+H$46+H$53+H$115)</f>
        <v>0</v>
      </c>
      <c r="I118" s="161">
        <f>I$117*(I$35+I$46+I$53+I$115)</f>
        <v>0</v>
      </c>
      <c r="J118" s="161">
        <f>J$117*(J$35+J$46+J$53+J$115)</f>
        <v>0</v>
      </c>
      <c r="K118" s="161">
        <f>K$117*(K$35+K$46+K$53+K$115)</f>
        <v>0</v>
      </c>
      <c r="L118" s="161">
        <f>L$117*(L$35+L$46+L$53+L$115)</f>
        <v>0</v>
      </c>
    </row>
    <row r="119" spans="1:12" s="136" customFormat="1">
      <c r="A119" s="251" t="s">
        <v>9</v>
      </c>
      <c r="B119" s="228" t="s">
        <v>115</v>
      </c>
      <c r="C119" s="228"/>
      <c r="D119" s="228"/>
      <c r="E119" s="228"/>
      <c r="F119" s="228"/>
      <c r="G119" s="260">
        <f>SUM(E121+E122+E123+E125+E126)</f>
        <v>5.6499999999999995E-2</v>
      </c>
      <c r="H119" s="261">
        <f>$G$119*H$139</f>
        <v>0</v>
      </c>
      <c r="I119" s="261">
        <f>$G$119*I$139</f>
        <v>0</v>
      </c>
      <c r="J119" s="261">
        <f>$G$119*J$139</f>
        <v>0</v>
      </c>
      <c r="K119" s="261">
        <f>$G$119*K$139</f>
        <v>0</v>
      </c>
      <c r="L119" s="261">
        <f>$G$119*L$139</f>
        <v>0</v>
      </c>
    </row>
    <row r="120" spans="1:12" s="136" customFormat="1">
      <c r="A120" s="251"/>
      <c r="B120" s="229" t="s">
        <v>116</v>
      </c>
      <c r="C120" s="230"/>
      <c r="D120" s="230"/>
      <c r="E120" s="230"/>
      <c r="F120" s="231"/>
      <c r="G120" s="260"/>
      <c r="H120" s="262"/>
      <c r="I120" s="262"/>
      <c r="J120" s="262"/>
      <c r="K120" s="262"/>
      <c r="L120" s="262"/>
    </row>
    <row r="121" spans="1:12" s="136" customFormat="1">
      <c r="A121" s="251"/>
      <c r="B121" s="246" t="s">
        <v>117</v>
      </c>
      <c r="C121" s="246"/>
      <c r="D121" s="246"/>
      <c r="E121" s="189">
        <v>6.4999999999999997E-3</v>
      </c>
      <c r="F121" s="188"/>
      <c r="G121" s="260"/>
      <c r="H121" s="262"/>
      <c r="I121" s="262"/>
      <c r="J121" s="262"/>
      <c r="K121" s="262"/>
      <c r="L121" s="262"/>
    </row>
    <row r="122" spans="1:12" s="136" customFormat="1">
      <c r="A122" s="251"/>
      <c r="B122" s="247" t="s">
        <v>118</v>
      </c>
      <c r="C122" s="247"/>
      <c r="D122" s="247"/>
      <c r="E122" s="189">
        <v>0.03</v>
      </c>
      <c r="F122" s="190"/>
      <c r="G122" s="260"/>
      <c r="H122" s="262"/>
      <c r="I122" s="262"/>
      <c r="J122" s="262"/>
      <c r="K122" s="262"/>
      <c r="L122" s="262"/>
    </row>
    <row r="123" spans="1:12" s="136" customFormat="1">
      <c r="A123" s="251"/>
      <c r="B123" s="247"/>
      <c r="C123" s="247"/>
      <c r="D123" s="247"/>
      <c r="E123" s="167"/>
      <c r="F123" s="190"/>
      <c r="G123" s="260"/>
      <c r="H123" s="262"/>
      <c r="I123" s="262"/>
      <c r="J123" s="262"/>
      <c r="K123" s="262"/>
      <c r="L123" s="262"/>
    </row>
    <row r="124" spans="1:12" s="136" customFormat="1">
      <c r="A124" s="251"/>
      <c r="B124" s="248" t="s">
        <v>119</v>
      </c>
      <c r="C124" s="249"/>
      <c r="D124" s="249"/>
      <c r="E124" s="249"/>
      <c r="F124" s="250"/>
      <c r="G124" s="260"/>
      <c r="H124" s="262"/>
      <c r="I124" s="262"/>
      <c r="J124" s="262"/>
      <c r="K124" s="262"/>
      <c r="L124" s="262"/>
    </row>
    <row r="125" spans="1:12" s="136" customFormat="1">
      <c r="A125" s="251"/>
      <c r="B125" s="247" t="s">
        <v>120</v>
      </c>
      <c r="C125" s="247"/>
      <c r="D125" s="247"/>
      <c r="E125" s="167">
        <v>0.02</v>
      </c>
      <c r="F125" s="190"/>
      <c r="G125" s="260"/>
      <c r="H125" s="262"/>
      <c r="I125" s="262"/>
      <c r="J125" s="262"/>
      <c r="K125" s="262"/>
      <c r="L125" s="262"/>
    </row>
    <row r="126" spans="1:12" s="136" customFormat="1">
      <c r="A126" s="251"/>
      <c r="B126" s="247" t="s">
        <v>121</v>
      </c>
      <c r="C126" s="247"/>
      <c r="D126" s="247"/>
      <c r="E126" s="167"/>
      <c r="F126" s="190"/>
      <c r="G126" s="260"/>
      <c r="H126" s="262"/>
      <c r="I126" s="262"/>
      <c r="J126" s="262"/>
      <c r="K126" s="262"/>
      <c r="L126" s="262"/>
    </row>
    <row r="127" spans="1:12" s="136" customFormat="1">
      <c r="A127" s="251"/>
      <c r="B127" s="228" t="s">
        <v>122</v>
      </c>
      <c r="C127" s="228"/>
      <c r="D127" s="228"/>
      <c r="E127" s="228"/>
      <c r="F127" s="228"/>
      <c r="G127" s="260"/>
      <c r="H127" s="263"/>
      <c r="I127" s="263"/>
      <c r="J127" s="263"/>
      <c r="K127" s="263"/>
      <c r="L127" s="263"/>
    </row>
    <row r="128" spans="1:12" s="136" customFormat="1">
      <c r="A128" s="155" t="s">
        <v>12</v>
      </c>
      <c r="B128" s="229" t="s">
        <v>123</v>
      </c>
      <c r="C128" s="230"/>
      <c r="D128" s="230"/>
      <c r="E128" s="230"/>
      <c r="F128" s="187"/>
      <c r="G128" s="185" t="s">
        <v>26</v>
      </c>
      <c r="H128" s="161">
        <f>SUM(H$35+H$46+H$53+H$115+H$118)*H$129</f>
        <v>0</v>
      </c>
      <c r="I128" s="161">
        <f>SUM(I$35+I$46+I$53+I$115+I$118)*I$129</f>
        <v>0</v>
      </c>
      <c r="J128" s="161">
        <f>SUM(J$35+J$46+J$53+J$115+J$118)*J$129</f>
        <v>0</v>
      </c>
      <c r="K128" s="161">
        <f>SUM(K$35+K$46+K$53+K$115+K$118)*K$129</f>
        <v>0</v>
      </c>
      <c r="L128" s="161">
        <f>SUM(L$35+L$46+L$53+L$115+L$118)*L$129</f>
        <v>0</v>
      </c>
    </row>
    <row r="129" spans="1:12" s="136" customFormat="1">
      <c r="A129" s="251"/>
      <c r="B129" s="252"/>
      <c r="C129" s="252"/>
      <c r="D129" s="252"/>
      <c r="E129" s="252"/>
      <c r="F129" s="252"/>
      <c r="G129" s="185" t="s">
        <v>59</v>
      </c>
      <c r="H129" s="186">
        <v>0.05</v>
      </c>
      <c r="I129" s="186">
        <f>H129</f>
        <v>0.05</v>
      </c>
      <c r="J129" s="186">
        <f t="shared" ref="J129:L129" si="10">I129</f>
        <v>0.05</v>
      </c>
      <c r="K129" s="186">
        <f t="shared" si="10"/>
        <v>0.05</v>
      </c>
      <c r="L129" s="186">
        <f t="shared" si="10"/>
        <v>0.05</v>
      </c>
    </row>
    <row r="130" spans="1:12" s="136" customFormat="1">
      <c r="A130" s="240" t="s">
        <v>54</v>
      </c>
      <c r="B130" s="241"/>
      <c r="C130" s="241"/>
      <c r="D130" s="241"/>
      <c r="E130" s="241"/>
      <c r="F130" s="241"/>
      <c r="G130" s="241"/>
      <c r="H130" s="160">
        <f>SUM(H118:H128)</f>
        <v>0</v>
      </c>
      <c r="I130" s="160">
        <f>SUM(I118:I128)</f>
        <v>0</v>
      </c>
      <c r="J130" s="160">
        <f>SUM(J118:J128)</f>
        <v>0</v>
      </c>
      <c r="K130" s="160">
        <f>SUM(K118:K128)</f>
        <v>0</v>
      </c>
      <c r="L130" s="160">
        <f>SUM(L118:L128)</f>
        <v>0</v>
      </c>
    </row>
    <row r="131" spans="1:12" s="136" customFormat="1" ht="21.95" customHeight="1">
      <c r="A131" s="253" t="s">
        <v>124</v>
      </c>
      <c r="B131" s="254"/>
      <c r="C131" s="254"/>
      <c r="D131" s="254"/>
      <c r="E131" s="254"/>
      <c r="F131" s="254"/>
      <c r="G131" s="254"/>
      <c r="H131" s="154"/>
      <c r="I131" s="154"/>
      <c r="J131" s="154"/>
      <c r="K131" s="154"/>
      <c r="L131" s="154"/>
    </row>
    <row r="132" spans="1:12" s="136" customFormat="1" outlineLevel="1">
      <c r="A132" s="191"/>
      <c r="B132" s="255" t="s">
        <v>125</v>
      </c>
      <c r="C132" s="255"/>
      <c r="D132" s="255"/>
      <c r="E132" s="255"/>
      <c r="F132" s="255"/>
      <c r="G132" s="255"/>
      <c r="H132" s="172"/>
      <c r="I132" s="172"/>
      <c r="J132" s="172"/>
      <c r="K132" s="172"/>
      <c r="L132" s="172"/>
    </row>
    <row r="133" spans="1:12" s="136" customFormat="1" outlineLevel="1">
      <c r="A133" s="155" t="s">
        <v>7</v>
      </c>
      <c r="B133" s="228" t="s">
        <v>126</v>
      </c>
      <c r="C133" s="228"/>
      <c r="D133" s="228"/>
      <c r="E133" s="228"/>
      <c r="F133" s="228"/>
      <c r="G133" s="228"/>
      <c r="H133" s="192">
        <f>H35</f>
        <v>0</v>
      </c>
      <c r="I133" s="192">
        <f>I35</f>
        <v>0</v>
      </c>
      <c r="J133" s="192">
        <f>J35</f>
        <v>0</v>
      </c>
      <c r="K133" s="192">
        <f>K35</f>
        <v>0</v>
      </c>
      <c r="L133" s="192">
        <f>L35</f>
        <v>0</v>
      </c>
    </row>
    <row r="134" spans="1:12" s="136" customFormat="1" outlineLevel="1">
      <c r="A134" s="155" t="s">
        <v>9</v>
      </c>
      <c r="B134" s="228" t="s">
        <v>127</v>
      </c>
      <c r="C134" s="228"/>
      <c r="D134" s="228"/>
      <c r="E134" s="228"/>
      <c r="F134" s="228"/>
      <c r="G134" s="228"/>
      <c r="H134" s="192">
        <f>H46</f>
        <v>0</v>
      </c>
      <c r="I134" s="192">
        <f>I46</f>
        <v>0</v>
      </c>
      <c r="J134" s="192">
        <f>J46</f>
        <v>0</v>
      </c>
      <c r="K134" s="192">
        <f>K46</f>
        <v>0</v>
      </c>
      <c r="L134" s="192">
        <f>L46</f>
        <v>0</v>
      </c>
    </row>
    <row r="135" spans="1:12" s="136" customFormat="1" outlineLevel="1">
      <c r="A135" s="155" t="s">
        <v>12</v>
      </c>
      <c r="B135" s="228" t="s">
        <v>128</v>
      </c>
      <c r="C135" s="228"/>
      <c r="D135" s="228"/>
      <c r="E135" s="228"/>
      <c r="F135" s="228"/>
      <c r="G135" s="228"/>
      <c r="H135" s="192">
        <f>H53</f>
        <v>0</v>
      </c>
      <c r="I135" s="192">
        <f>I53</f>
        <v>0</v>
      </c>
      <c r="J135" s="192">
        <f>J53</f>
        <v>0</v>
      </c>
      <c r="K135" s="192">
        <f>K53</f>
        <v>0</v>
      </c>
      <c r="L135" s="192">
        <f>L53</f>
        <v>0</v>
      </c>
    </row>
    <row r="136" spans="1:12" s="136" customFormat="1" outlineLevel="1">
      <c r="A136" s="155" t="s">
        <v>14</v>
      </c>
      <c r="B136" s="228" t="s">
        <v>107</v>
      </c>
      <c r="C136" s="228"/>
      <c r="D136" s="228"/>
      <c r="E136" s="228"/>
      <c r="F136" s="228"/>
      <c r="G136" s="228"/>
      <c r="H136" s="192">
        <f>H115</f>
        <v>0</v>
      </c>
      <c r="I136" s="192">
        <f>I115</f>
        <v>0</v>
      </c>
      <c r="J136" s="192">
        <f>J115</f>
        <v>0</v>
      </c>
      <c r="K136" s="192">
        <f>K115</f>
        <v>0</v>
      </c>
      <c r="L136" s="192">
        <f>L115</f>
        <v>0</v>
      </c>
    </row>
    <row r="137" spans="1:12" s="136" customFormat="1" outlineLevel="1">
      <c r="A137" s="240" t="s">
        <v>129</v>
      </c>
      <c r="B137" s="241"/>
      <c r="C137" s="241"/>
      <c r="D137" s="241"/>
      <c r="E137" s="241"/>
      <c r="F137" s="241"/>
      <c r="G137" s="241"/>
      <c r="H137" s="174">
        <f>SUM(H133:H136)</f>
        <v>0</v>
      </c>
      <c r="I137" s="174">
        <f>SUM(I133:I136)</f>
        <v>0</v>
      </c>
      <c r="J137" s="174">
        <f>SUM(J133:J136)</f>
        <v>0</v>
      </c>
      <c r="K137" s="174">
        <f>SUM(K133:K136)</f>
        <v>0</v>
      </c>
      <c r="L137" s="174">
        <f>SUM(L133:L136)</f>
        <v>0</v>
      </c>
    </row>
    <row r="138" spans="1:12" s="136" customFormat="1" outlineLevel="1">
      <c r="A138" s="155" t="s">
        <v>33</v>
      </c>
      <c r="B138" s="228" t="s">
        <v>130</v>
      </c>
      <c r="C138" s="228"/>
      <c r="D138" s="228"/>
      <c r="E138" s="228"/>
      <c r="F138" s="228"/>
      <c r="G138" s="228"/>
      <c r="H138" s="192">
        <f>H130</f>
        <v>0</v>
      </c>
      <c r="I138" s="192">
        <f>I130</f>
        <v>0</v>
      </c>
      <c r="J138" s="192">
        <f>J130</f>
        <v>0</v>
      </c>
      <c r="K138" s="192">
        <f>K130</f>
        <v>0</v>
      </c>
      <c r="L138" s="192">
        <f>L130</f>
        <v>0</v>
      </c>
    </row>
    <row r="139" spans="1:12" s="136" customFormat="1">
      <c r="A139" s="240" t="s">
        <v>131</v>
      </c>
      <c r="B139" s="241"/>
      <c r="C139" s="241"/>
      <c r="D139" s="241"/>
      <c r="E139" s="241"/>
      <c r="F139" s="241"/>
      <c r="G139" s="241"/>
      <c r="H139" s="160">
        <f>ROUND((H$137+H$118+H$128)/(1-($G$119)),2)</f>
        <v>0</v>
      </c>
      <c r="I139" s="160">
        <f>ROUND((I$137+I$118+I$128)/(1-($G$119)),2)</f>
        <v>0</v>
      </c>
      <c r="J139" s="160">
        <f>ROUND((J$137+J$118+J$128)/(1-($G$119)),2)</f>
        <v>0</v>
      </c>
      <c r="K139" s="160">
        <f>ROUND((K$137+K$118+K$128)/(1-($G$119)),2)</f>
        <v>0</v>
      </c>
      <c r="L139" s="160">
        <f>ROUND((L$137+L$118+L$128)/(1-($G$119)),2)</f>
        <v>0</v>
      </c>
    </row>
    <row r="140" spans="1:12" s="136" customFormat="1">
      <c r="A140" s="240" t="s">
        <v>132</v>
      </c>
      <c r="B140" s="241"/>
      <c r="C140" s="241"/>
      <c r="D140" s="241"/>
      <c r="E140" s="241"/>
      <c r="F140" s="241"/>
      <c r="G140" s="241"/>
      <c r="H140" s="193">
        <v>20</v>
      </c>
      <c r="I140" s="193">
        <v>1</v>
      </c>
      <c r="J140" s="193">
        <v>1</v>
      </c>
      <c r="K140" s="193">
        <v>1</v>
      </c>
      <c r="L140" s="193">
        <v>1</v>
      </c>
    </row>
    <row r="141" spans="1:12">
      <c r="A141" s="194"/>
    </row>
    <row r="142" spans="1:12">
      <c r="A142" s="194"/>
      <c r="F142" s="195"/>
      <c r="G142" s="196" t="s">
        <v>133</v>
      </c>
      <c r="H142" s="197">
        <f>((H118+H128)*H140)</f>
        <v>0</v>
      </c>
      <c r="I142" s="197">
        <f>((I118+I128)*I140)</f>
        <v>0</v>
      </c>
      <c r="J142" s="197">
        <f>((J118+J128)*J140)</f>
        <v>0</v>
      </c>
      <c r="K142" s="197">
        <f>((K118+K128)*K140)</f>
        <v>0</v>
      </c>
      <c r="L142" s="197">
        <f>((L118+L128)*L140)</f>
        <v>0</v>
      </c>
    </row>
    <row r="143" spans="1:12">
      <c r="A143" s="194"/>
      <c r="F143" s="195"/>
      <c r="G143" s="196" t="s">
        <v>134</v>
      </c>
      <c r="H143" s="197">
        <f>H139*H140</f>
        <v>0</v>
      </c>
      <c r="I143" s="197">
        <f>I139*I140</f>
        <v>0</v>
      </c>
      <c r="J143" s="197">
        <f>J139*J140</f>
        <v>0</v>
      </c>
      <c r="K143" s="197">
        <f>K139*K140</f>
        <v>0</v>
      </c>
      <c r="L143" s="197">
        <f>L139*L140</f>
        <v>0</v>
      </c>
    </row>
    <row r="144" spans="1:12">
      <c r="A144" s="194"/>
      <c r="F144" s="198"/>
      <c r="G144" s="196" t="s">
        <v>135</v>
      </c>
      <c r="H144" s="199">
        <f>H$143*H$14</f>
        <v>0</v>
      </c>
      <c r="I144" s="199">
        <f>I$143*I$14</f>
        <v>0</v>
      </c>
      <c r="J144" s="199">
        <f>J$143*J$14</f>
        <v>0</v>
      </c>
      <c r="K144" s="199">
        <f>K$143*K$14</f>
        <v>0</v>
      </c>
      <c r="L144" s="199">
        <f>L$143*L$14</f>
        <v>0</v>
      </c>
    </row>
    <row r="145" spans="1:12" ht="23.25">
      <c r="A145" s="194"/>
      <c r="F145" s="200"/>
      <c r="G145" s="201" t="s">
        <v>136</v>
      </c>
      <c r="H145" s="256">
        <f>(SUM(H143:L143))</f>
        <v>0</v>
      </c>
      <c r="I145" s="256"/>
      <c r="J145" s="256"/>
      <c r="K145" s="256"/>
      <c r="L145" s="256"/>
    </row>
    <row r="146" spans="1:12" ht="23.25">
      <c r="A146" s="194"/>
      <c r="F146" s="202"/>
      <c r="G146" s="203" t="s">
        <v>137</v>
      </c>
      <c r="H146" s="257">
        <f>(SUM(H145))*12</f>
        <v>0</v>
      </c>
      <c r="I146" s="257"/>
      <c r="J146" s="257"/>
      <c r="K146" s="257"/>
      <c r="L146" s="257"/>
    </row>
    <row r="147" spans="1:12" ht="23.25">
      <c r="A147" s="194"/>
      <c r="F147" s="202"/>
      <c r="G147" s="201" t="s">
        <v>138</v>
      </c>
      <c r="H147" s="257">
        <f>(H142*H14)+(I142*I14)+(J142*J14)+(K142*K14)+(L142*L14)</f>
        <v>0</v>
      </c>
      <c r="I147" s="257"/>
      <c r="J147" s="257"/>
      <c r="K147" s="257"/>
      <c r="L147" s="257"/>
    </row>
    <row r="148" spans="1:12" ht="23.25">
      <c r="A148" s="204"/>
      <c r="B148" s="205"/>
      <c r="C148" s="205"/>
      <c r="D148" s="205"/>
      <c r="E148" s="205"/>
      <c r="F148" s="205"/>
      <c r="G148" s="206" t="s">
        <v>139</v>
      </c>
      <c r="H148" s="258" t="e">
        <f>H147/H146</f>
        <v>#DIV/0!</v>
      </c>
      <c r="I148" s="258"/>
      <c r="J148" s="258"/>
      <c r="K148" s="258"/>
      <c r="L148" s="258"/>
    </row>
  </sheetData>
  <mergeCells count="197">
    <mergeCell ref="L75:L77"/>
    <mergeCell ref="L82:L83"/>
    <mergeCell ref="L86:L87"/>
    <mergeCell ref="L94:L95"/>
    <mergeCell ref="L96:L98"/>
    <mergeCell ref="L99:L100"/>
    <mergeCell ref="L101:L102"/>
    <mergeCell ref="L119:L127"/>
    <mergeCell ref="A2:L5"/>
    <mergeCell ref="J75:J77"/>
    <mergeCell ref="J82:J83"/>
    <mergeCell ref="J86:J87"/>
    <mergeCell ref="J94:J95"/>
    <mergeCell ref="J96:J98"/>
    <mergeCell ref="J99:J100"/>
    <mergeCell ref="J101:J102"/>
    <mergeCell ref="J119:J127"/>
    <mergeCell ref="K75:K77"/>
    <mergeCell ref="K82:K83"/>
    <mergeCell ref="K86:K87"/>
    <mergeCell ref="K94:K95"/>
    <mergeCell ref="K96:K98"/>
    <mergeCell ref="K99:K100"/>
    <mergeCell ref="K101:K102"/>
    <mergeCell ref="K119:K127"/>
    <mergeCell ref="H94:H95"/>
    <mergeCell ref="H96:H98"/>
    <mergeCell ref="H99:H100"/>
    <mergeCell ref="H101:H102"/>
    <mergeCell ref="H119:H127"/>
    <mergeCell ref="I75:I77"/>
    <mergeCell ref="I82:I83"/>
    <mergeCell ref="I86:I87"/>
    <mergeCell ref="I94:I95"/>
    <mergeCell ref="I96:I98"/>
    <mergeCell ref="I99:I100"/>
    <mergeCell ref="I101:I102"/>
    <mergeCell ref="I119:I127"/>
    <mergeCell ref="A140:G140"/>
    <mergeCell ref="H145:L145"/>
    <mergeCell ref="H146:L146"/>
    <mergeCell ref="H147:L147"/>
    <mergeCell ref="H148:L148"/>
    <mergeCell ref="A75:A77"/>
    <mergeCell ref="A82:A83"/>
    <mergeCell ref="A86:A87"/>
    <mergeCell ref="A94:A95"/>
    <mergeCell ref="A96:A98"/>
    <mergeCell ref="A99:A100"/>
    <mergeCell ref="A101:A102"/>
    <mergeCell ref="A119:A127"/>
    <mergeCell ref="G75:G77"/>
    <mergeCell ref="G82:G83"/>
    <mergeCell ref="G86:G87"/>
    <mergeCell ref="G94:G95"/>
    <mergeCell ref="G96:G98"/>
    <mergeCell ref="G99:G100"/>
    <mergeCell ref="G101:G102"/>
    <mergeCell ref="G119:G127"/>
    <mergeCell ref="H75:H77"/>
    <mergeCell ref="H82:H83"/>
    <mergeCell ref="H86:H87"/>
    <mergeCell ref="A131:G131"/>
    <mergeCell ref="B132:G132"/>
    <mergeCell ref="B133:G133"/>
    <mergeCell ref="B134:G134"/>
    <mergeCell ref="B135:G135"/>
    <mergeCell ref="B136:G136"/>
    <mergeCell ref="A137:G137"/>
    <mergeCell ref="B138:G138"/>
    <mergeCell ref="A139:G139"/>
    <mergeCell ref="B122:D122"/>
    <mergeCell ref="B123:D123"/>
    <mergeCell ref="B124:F124"/>
    <mergeCell ref="B125:D125"/>
    <mergeCell ref="B126:D126"/>
    <mergeCell ref="B127:F127"/>
    <mergeCell ref="B128:E128"/>
    <mergeCell ref="A129:F129"/>
    <mergeCell ref="A130:G130"/>
    <mergeCell ref="B113:G113"/>
    <mergeCell ref="B114:G114"/>
    <mergeCell ref="A115:G115"/>
    <mergeCell ref="A116:G116"/>
    <mergeCell ref="B117:F117"/>
    <mergeCell ref="B118:E118"/>
    <mergeCell ref="B119:F119"/>
    <mergeCell ref="B120:F120"/>
    <mergeCell ref="B121:D121"/>
    <mergeCell ref="A104:G104"/>
    <mergeCell ref="B105:G105"/>
    <mergeCell ref="A106:G106"/>
    <mergeCell ref="A107:G107"/>
    <mergeCell ref="B108:G108"/>
    <mergeCell ref="B109:G109"/>
    <mergeCell ref="B110:G110"/>
    <mergeCell ref="B111:G111"/>
    <mergeCell ref="B112:G112"/>
    <mergeCell ref="B95:D95"/>
    <mergeCell ref="B96:D96"/>
    <mergeCell ref="B97:D97"/>
    <mergeCell ref="B98:F98"/>
    <mergeCell ref="B99:F99"/>
    <mergeCell ref="B100:D100"/>
    <mergeCell ref="B101:D101"/>
    <mergeCell ref="B102:D102"/>
    <mergeCell ref="B103:F103"/>
    <mergeCell ref="B86:F86"/>
    <mergeCell ref="B87:D87"/>
    <mergeCell ref="B88:G88"/>
    <mergeCell ref="B89:G89"/>
    <mergeCell ref="A90:G90"/>
    <mergeCell ref="A91:G91"/>
    <mergeCell ref="B92:G92"/>
    <mergeCell ref="B93:F93"/>
    <mergeCell ref="B94:F94"/>
    <mergeCell ref="B77:F77"/>
    <mergeCell ref="B78:G78"/>
    <mergeCell ref="A79:G79"/>
    <mergeCell ref="A80:G80"/>
    <mergeCell ref="B81:G81"/>
    <mergeCell ref="B82:D82"/>
    <mergeCell ref="B83:D83"/>
    <mergeCell ref="B84:G84"/>
    <mergeCell ref="B85:G85"/>
    <mergeCell ref="B68:F68"/>
    <mergeCell ref="B69:F69"/>
    <mergeCell ref="A70:G70"/>
    <mergeCell ref="B71:G71"/>
    <mergeCell ref="A72:G72"/>
    <mergeCell ref="A73:G73"/>
    <mergeCell ref="B74:G74"/>
    <mergeCell ref="B75:D75"/>
    <mergeCell ref="B76:D76"/>
    <mergeCell ref="B59:F59"/>
    <mergeCell ref="B60:F60"/>
    <mergeCell ref="B61:F61"/>
    <mergeCell ref="B62:F62"/>
    <mergeCell ref="D63:E63"/>
    <mergeCell ref="B64:F64"/>
    <mergeCell ref="A65:F65"/>
    <mergeCell ref="A66:G66"/>
    <mergeCell ref="B67:G67"/>
    <mergeCell ref="B49:G49"/>
    <mergeCell ref="B50:G50"/>
    <mergeCell ref="B51:G51"/>
    <mergeCell ref="A53:G53"/>
    <mergeCell ref="A54:G54"/>
    <mergeCell ref="A55:G55"/>
    <mergeCell ref="B56:F56"/>
    <mergeCell ref="B57:F57"/>
    <mergeCell ref="B58:F58"/>
    <mergeCell ref="B39:G39"/>
    <mergeCell ref="B40:G40"/>
    <mergeCell ref="B41:G41"/>
    <mergeCell ref="B42:G42"/>
    <mergeCell ref="B43:G43"/>
    <mergeCell ref="B44:G44"/>
    <mergeCell ref="A46:G46"/>
    <mergeCell ref="A47:G47"/>
    <mergeCell ref="B48:G48"/>
    <mergeCell ref="B30:F30"/>
    <mergeCell ref="B31:G31"/>
    <mergeCell ref="B32:G32"/>
    <mergeCell ref="B33:G33"/>
    <mergeCell ref="B34:G34"/>
    <mergeCell ref="A35:G35"/>
    <mergeCell ref="A36:G36"/>
    <mergeCell ref="B37:G37"/>
    <mergeCell ref="B38:G38"/>
    <mergeCell ref="B21:G21"/>
    <mergeCell ref="B22:G22"/>
    <mergeCell ref="B23:G23"/>
    <mergeCell ref="A24:G24"/>
    <mergeCell ref="B25:G25"/>
    <mergeCell ref="B26:G26"/>
    <mergeCell ref="B27:G27"/>
    <mergeCell ref="B28:F28"/>
    <mergeCell ref="B29:F29"/>
    <mergeCell ref="B12:G12"/>
    <mergeCell ref="B13:G13"/>
    <mergeCell ref="B14:G14"/>
    <mergeCell ref="A16:L16"/>
    <mergeCell ref="A17:L17"/>
    <mergeCell ref="A18:G18"/>
    <mergeCell ref="H18:L18"/>
    <mergeCell ref="B19:G19"/>
    <mergeCell ref="B20:G20"/>
    <mergeCell ref="A1:L1"/>
    <mergeCell ref="A6:C6"/>
    <mergeCell ref="D6:L6"/>
    <mergeCell ref="A7:C7"/>
    <mergeCell ref="D7:L7"/>
    <mergeCell ref="A8:C8"/>
    <mergeCell ref="D8:L8"/>
    <mergeCell ref="A9:L9"/>
    <mergeCell ref="B11:G11"/>
  </mergeCells>
  <pageMargins left="0.511811023622047" right="0.511811023622047" top="0.78740157480314998" bottom="0.78740157480314998" header="0.31496062992126" footer="0.31496062992126"/>
  <pageSetup paperSize="9" scale="49" fitToHeight="0" orientation="portrait" r:id="rId1"/>
  <rowBreaks count="1" manualBreakCount="1">
    <brk id="90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topLeftCell="A7" workbookViewId="0">
      <selection activeCell="A37" sqref="A37:G37"/>
    </sheetView>
  </sheetViews>
  <sheetFormatPr defaultColWidth="8.85546875" defaultRowHeight="15"/>
  <cols>
    <col min="1" max="1" width="24" customWidth="1"/>
    <col min="2" max="2" width="11" customWidth="1"/>
    <col min="3" max="3" width="11.42578125" customWidth="1"/>
    <col min="4" max="4" width="17" customWidth="1"/>
    <col min="5" max="5" width="11" customWidth="1"/>
    <col min="6" max="6" width="13.42578125" customWidth="1"/>
    <col min="7" max="7" width="11.42578125" customWidth="1"/>
    <col min="8" max="8" width="13.28515625" customWidth="1"/>
    <col min="9" max="9" width="18.28515625" style="83" customWidth="1"/>
    <col min="10" max="10" width="18.140625" customWidth="1"/>
    <col min="257" max="257" width="12.42578125" customWidth="1"/>
    <col min="258" max="258" width="11" customWidth="1"/>
    <col min="259" max="259" width="11.42578125" customWidth="1"/>
    <col min="260" max="260" width="17" customWidth="1"/>
    <col min="261" max="261" width="11" customWidth="1"/>
    <col min="262" max="262" width="13.42578125" customWidth="1"/>
    <col min="263" max="263" width="11.42578125" customWidth="1"/>
    <col min="264" max="264" width="13.28515625" customWidth="1"/>
    <col min="265" max="265" width="18.28515625" customWidth="1"/>
    <col min="266" max="266" width="18.140625" customWidth="1"/>
    <col min="513" max="513" width="12.42578125" customWidth="1"/>
    <col min="514" max="514" width="11" customWidth="1"/>
    <col min="515" max="515" width="11.42578125" customWidth="1"/>
    <col min="516" max="516" width="17" customWidth="1"/>
    <col min="517" max="517" width="11" customWidth="1"/>
    <col min="518" max="518" width="13.42578125" customWidth="1"/>
    <col min="519" max="519" width="11.42578125" customWidth="1"/>
    <col min="520" max="520" width="13.28515625" customWidth="1"/>
    <col min="521" max="521" width="18.28515625" customWidth="1"/>
    <col min="522" max="522" width="18.140625" customWidth="1"/>
    <col min="769" max="769" width="12.42578125" customWidth="1"/>
    <col min="770" max="770" width="11" customWidth="1"/>
    <col min="771" max="771" width="11.42578125" customWidth="1"/>
    <col min="772" max="772" width="17" customWidth="1"/>
    <col min="773" max="773" width="11" customWidth="1"/>
    <col min="774" max="774" width="13.42578125" customWidth="1"/>
    <col min="775" max="775" width="11.42578125" customWidth="1"/>
    <col min="776" max="776" width="13.28515625" customWidth="1"/>
    <col min="777" max="777" width="18.28515625" customWidth="1"/>
    <col min="778" max="778" width="18.140625" customWidth="1"/>
    <col min="1025" max="1025" width="12.42578125" customWidth="1"/>
    <col min="1026" max="1026" width="11" customWidth="1"/>
    <col min="1027" max="1027" width="11.42578125" customWidth="1"/>
    <col min="1028" max="1028" width="17" customWidth="1"/>
    <col min="1029" max="1029" width="11" customWidth="1"/>
    <col min="1030" max="1030" width="13.42578125" customWidth="1"/>
    <col min="1031" max="1031" width="11.42578125" customWidth="1"/>
    <col min="1032" max="1032" width="13.28515625" customWidth="1"/>
    <col min="1033" max="1033" width="18.28515625" customWidth="1"/>
    <col min="1034" max="1034" width="18.140625" customWidth="1"/>
    <col min="1281" max="1281" width="12.42578125" customWidth="1"/>
    <col min="1282" max="1282" width="11" customWidth="1"/>
    <col min="1283" max="1283" width="11.42578125" customWidth="1"/>
    <col min="1284" max="1284" width="17" customWidth="1"/>
    <col min="1285" max="1285" width="11" customWidth="1"/>
    <col min="1286" max="1286" width="13.42578125" customWidth="1"/>
    <col min="1287" max="1287" width="11.42578125" customWidth="1"/>
    <col min="1288" max="1288" width="13.28515625" customWidth="1"/>
    <col min="1289" max="1289" width="18.28515625" customWidth="1"/>
    <col min="1290" max="1290" width="18.140625" customWidth="1"/>
    <col min="1537" max="1537" width="12.42578125" customWidth="1"/>
    <col min="1538" max="1538" width="11" customWidth="1"/>
    <col min="1539" max="1539" width="11.42578125" customWidth="1"/>
    <col min="1540" max="1540" width="17" customWidth="1"/>
    <col min="1541" max="1541" width="11" customWidth="1"/>
    <col min="1542" max="1542" width="13.42578125" customWidth="1"/>
    <col min="1543" max="1543" width="11.42578125" customWidth="1"/>
    <col min="1544" max="1544" width="13.28515625" customWidth="1"/>
    <col min="1545" max="1545" width="18.28515625" customWidth="1"/>
    <col min="1546" max="1546" width="18.140625" customWidth="1"/>
    <col min="1793" max="1793" width="12.42578125" customWidth="1"/>
    <col min="1794" max="1794" width="11" customWidth="1"/>
    <col min="1795" max="1795" width="11.42578125" customWidth="1"/>
    <col min="1796" max="1796" width="17" customWidth="1"/>
    <col min="1797" max="1797" width="11" customWidth="1"/>
    <col min="1798" max="1798" width="13.42578125" customWidth="1"/>
    <col min="1799" max="1799" width="11.42578125" customWidth="1"/>
    <col min="1800" max="1800" width="13.28515625" customWidth="1"/>
    <col min="1801" max="1801" width="18.28515625" customWidth="1"/>
    <col min="1802" max="1802" width="18.140625" customWidth="1"/>
    <col min="2049" max="2049" width="12.42578125" customWidth="1"/>
    <col min="2050" max="2050" width="11" customWidth="1"/>
    <col min="2051" max="2051" width="11.42578125" customWidth="1"/>
    <col min="2052" max="2052" width="17" customWidth="1"/>
    <col min="2053" max="2053" width="11" customWidth="1"/>
    <col min="2054" max="2054" width="13.42578125" customWidth="1"/>
    <col min="2055" max="2055" width="11.42578125" customWidth="1"/>
    <col min="2056" max="2056" width="13.28515625" customWidth="1"/>
    <col min="2057" max="2057" width="18.28515625" customWidth="1"/>
    <col min="2058" max="2058" width="18.140625" customWidth="1"/>
    <col min="2305" max="2305" width="12.42578125" customWidth="1"/>
    <col min="2306" max="2306" width="11" customWidth="1"/>
    <col min="2307" max="2307" width="11.42578125" customWidth="1"/>
    <col min="2308" max="2308" width="17" customWidth="1"/>
    <col min="2309" max="2309" width="11" customWidth="1"/>
    <col min="2310" max="2310" width="13.42578125" customWidth="1"/>
    <col min="2311" max="2311" width="11.42578125" customWidth="1"/>
    <col min="2312" max="2312" width="13.28515625" customWidth="1"/>
    <col min="2313" max="2313" width="18.28515625" customWidth="1"/>
    <col min="2314" max="2314" width="18.140625" customWidth="1"/>
    <col min="2561" max="2561" width="12.42578125" customWidth="1"/>
    <col min="2562" max="2562" width="11" customWidth="1"/>
    <col min="2563" max="2563" width="11.42578125" customWidth="1"/>
    <col min="2564" max="2564" width="17" customWidth="1"/>
    <col min="2565" max="2565" width="11" customWidth="1"/>
    <col min="2566" max="2566" width="13.42578125" customWidth="1"/>
    <col min="2567" max="2567" width="11.42578125" customWidth="1"/>
    <col min="2568" max="2568" width="13.28515625" customWidth="1"/>
    <col min="2569" max="2569" width="18.28515625" customWidth="1"/>
    <col min="2570" max="2570" width="18.140625" customWidth="1"/>
    <col min="2817" max="2817" width="12.42578125" customWidth="1"/>
    <col min="2818" max="2818" width="11" customWidth="1"/>
    <col min="2819" max="2819" width="11.42578125" customWidth="1"/>
    <col min="2820" max="2820" width="17" customWidth="1"/>
    <col min="2821" max="2821" width="11" customWidth="1"/>
    <col min="2822" max="2822" width="13.42578125" customWidth="1"/>
    <col min="2823" max="2823" width="11.42578125" customWidth="1"/>
    <col min="2824" max="2824" width="13.28515625" customWidth="1"/>
    <col min="2825" max="2825" width="18.28515625" customWidth="1"/>
    <col min="2826" max="2826" width="18.140625" customWidth="1"/>
    <col min="3073" max="3073" width="12.42578125" customWidth="1"/>
    <col min="3074" max="3074" width="11" customWidth="1"/>
    <col min="3075" max="3075" width="11.42578125" customWidth="1"/>
    <col min="3076" max="3076" width="17" customWidth="1"/>
    <col min="3077" max="3077" width="11" customWidth="1"/>
    <col min="3078" max="3078" width="13.42578125" customWidth="1"/>
    <col min="3079" max="3079" width="11.42578125" customWidth="1"/>
    <col min="3080" max="3080" width="13.28515625" customWidth="1"/>
    <col min="3081" max="3081" width="18.28515625" customWidth="1"/>
    <col min="3082" max="3082" width="18.140625" customWidth="1"/>
    <col min="3329" max="3329" width="12.42578125" customWidth="1"/>
    <col min="3330" max="3330" width="11" customWidth="1"/>
    <col min="3331" max="3331" width="11.42578125" customWidth="1"/>
    <col min="3332" max="3332" width="17" customWidth="1"/>
    <col min="3333" max="3333" width="11" customWidth="1"/>
    <col min="3334" max="3334" width="13.42578125" customWidth="1"/>
    <col min="3335" max="3335" width="11.42578125" customWidth="1"/>
    <col min="3336" max="3336" width="13.28515625" customWidth="1"/>
    <col min="3337" max="3337" width="18.28515625" customWidth="1"/>
    <col min="3338" max="3338" width="18.140625" customWidth="1"/>
    <col min="3585" max="3585" width="12.42578125" customWidth="1"/>
    <col min="3586" max="3586" width="11" customWidth="1"/>
    <col min="3587" max="3587" width="11.42578125" customWidth="1"/>
    <col min="3588" max="3588" width="17" customWidth="1"/>
    <col min="3589" max="3589" width="11" customWidth="1"/>
    <col min="3590" max="3590" width="13.42578125" customWidth="1"/>
    <col min="3591" max="3591" width="11.42578125" customWidth="1"/>
    <col min="3592" max="3592" width="13.28515625" customWidth="1"/>
    <col min="3593" max="3593" width="18.28515625" customWidth="1"/>
    <col min="3594" max="3594" width="18.140625" customWidth="1"/>
    <col min="3841" max="3841" width="12.42578125" customWidth="1"/>
    <col min="3842" max="3842" width="11" customWidth="1"/>
    <col min="3843" max="3843" width="11.42578125" customWidth="1"/>
    <col min="3844" max="3844" width="17" customWidth="1"/>
    <col min="3845" max="3845" width="11" customWidth="1"/>
    <col min="3846" max="3846" width="13.42578125" customWidth="1"/>
    <col min="3847" max="3847" width="11.42578125" customWidth="1"/>
    <col min="3848" max="3848" width="13.28515625" customWidth="1"/>
    <col min="3849" max="3849" width="18.28515625" customWidth="1"/>
    <col min="3850" max="3850" width="18.140625" customWidth="1"/>
    <col min="4097" max="4097" width="12.42578125" customWidth="1"/>
    <col min="4098" max="4098" width="11" customWidth="1"/>
    <col min="4099" max="4099" width="11.42578125" customWidth="1"/>
    <col min="4100" max="4100" width="17" customWidth="1"/>
    <col min="4101" max="4101" width="11" customWidth="1"/>
    <col min="4102" max="4102" width="13.42578125" customWidth="1"/>
    <col min="4103" max="4103" width="11.42578125" customWidth="1"/>
    <col min="4104" max="4104" width="13.28515625" customWidth="1"/>
    <col min="4105" max="4105" width="18.28515625" customWidth="1"/>
    <col min="4106" max="4106" width="18.140625" customWidth="1"/>
    <col min="4353" max="4353" width="12.42578125" customWidth="1"/>
    <col min="4354" max="4354" width="11" customWidth="1"/>
    <col min="4355" max="4355" width="11.42578125" customWidth="1"/>
    <col min="4356" max="4356" width="17" customWidth="1"/>
    <col min="4357" max="4357" width="11" customWidth="1"/>
    <col min="4358" max="4358" width="13.42578125" customWidth="1"/>
    <col min="4359" max="4359" width="11.42578125" customWidth="1"/>
    <col min="4360" max="4360" width="13.28515625" customWidth="1"/>
    <col min="4361" max="4361" width="18.28515625" customWidth="1"/>
    <col min="4362" max="4362" width="18.140625" customWidth="1"/>
    <col min="4609" max="4609" width="12.42578125" customWidth="1"/>
    <col min="4610" max="4610" width="11" customWidth="1"/>
    <col min="4611" max="4611" width="11.42578125" customWidth="1"/>
    <col min="4612" max="4612" width="17" customWidth="1"/>
    <col min="4613" max="4613" width="11" customWidth="1"/>
    <col min="4614" max="4614" width="13.42578125" customWidth="1"/>
    <col min="4615" max="4615" width="11.42578125" customWidth="1"/>
    <col min="4616" max="4616" width="13.28515625" customWidth="1"/>
    <col min="4617" max="4617" width="18.28515625" customWidth="1"/>
    <col min="4618" max="4618" width="18.140625" customWidth="1"/>
    <col min="4865" max="4865" width="12.42578125" customWidth="1"/>
    <col min="4866" max="4866" width="11" customWidth="1"/>
    <col min="4867" max="4867" width="11.42578125" customWidth="1"/>
    <col min="4868" max="4868" width="17" customWidth="1"/>
    <col min="4869" max="4869" width="11" customWidth="1"/>
    <col min="4870" max="4870" width="13.42578125" customWidth="1"/>
    <col min="4871" max="4871" width="11.42578125" customWidth="1"/>
    <col min="4872" max="4872" width="13.28515625" customWidth="1"/>
    <col min="4873" max="4873" width="18.28515625" customWidth="1"/>
    <col min="4874" max="4874" width="18.140625" customWidth="1"/>
    <col min="5121" max="5121" width="12.42578125" customWidth="1"/>
    <col min="5122" max="5122" width="11" customWidth="1"/>
    <col min="5123" max="5123" width="11.42578125" customWidth="1"/>
    <col min="5124" max="5124" width="17" customWidth="1"/>
    <col min="5125" max="5125" width="11" customWidth="1"/>
    <col min="5126" max="5126" width="13.42578125" customWidth="1"/>
    <col min="5127" max="5127" width="11.42578125" customWidth="1"/>
    <col min="5128" max="5128" width="13.28515625" customWidth="1"/>
    <col min="5129" max="5129" width="18.28515625" customWidth="1"/>
    <col min="5130" max="5130" width="18.140625" customWidth="1"/>
    <col min="5377" max="5377" width="12.42578125" customWidth="1"/>
    <col min="5378" max="5378" width="11" customWidth="1"/>
    <col min="5379" max="5379" width="11.42578125" customWidth="1"/>
    <col min="5380" max="5380" width="17" customWidth="1"/>
    <col min="5381" max="5381" width="11" customWidth="1"/>
    <col min="5382" max="5382" width="13.42578125" customWidth="1"/>
    <col min="5383" max="5383" width="11.42578125" customWidth="1"/>
    <col min="5384" max="5384" width="13.28515625" customWidth="1"/>
    <col min="5385" max="5385" width="18.28515625" customWidth="1"/>
    <col min="5386" max="5386" width="18.140625" customWidth="1"/>
    <col min="5633" max="5633" width="12.42578125" customWidth="1"/>
    <col min="5634" max="5634" width="11" customWidth="1"/>
    <col min="5635" max="5635" width="11.42578125" customWidth="1"/>
    <col min="5636" max="5636" width="17" customWidth="1"/>
    <col min="5637" max="5637" width="11" customWidth="1"/>
    <col min="5638" max="5638" width="13.42578125" customWidth="1"/>
    <col min="5639" max="5639" width="11.42578125" customWidth="1"/>
    <col min="5640" max="5640" width="13.28515625" customWidth="1"/>
    <col min="5641" max="5641" width="18.28515625" customWidth="1"/>
    <col min="5642" max="5642" width="18.140625" customWidth="1"/>
    <col min="5889" max="5889" width="12.42578125" customWidth="1"/>
    <col min="5890" max="5890" width="11" customWidth="1"/>
    <col min="5891" max="5891" width="11.42578125" customWidth="1"/>
    <col min="5892" max="5892" width="17" customWidth="1"/>
    <col min="5893" max="5893" width="11" customWidth="1"/>
    <col min="5894" max="5894" width="13.42578125" customWidth="1"/>
    <col min="5895" max="5895" width="11.42578125" customWidth="1"/>
    <col min="5896" max="5896" width="13.28515625" customWidth="1"/>
    <col min="5897" max="5897" width="18.28515625" customWidth="1"/>
    <col min="5898" max="5898" width="18.140625" customWidth="1"/>
    <col min="6145" max="6145" width="12.42578125" customWidth="1"/>
    <col min="6146" max="6146" width="11" customWidth="1"/>
    <col min="6147" max="6147" width="11.42578125" customWidth="1"/>
    <col min="6148" max="6148" width="17" customWidth="1"/>
    <col min="6149" max="6149" width="11" customWidth="1"/>
    <col min="6150" max="6150" width="13.42578125" customWidth="1"/>
    <col min="6151" max="6151" width="11.42578125" customWidth="1"/>
    <col min="6152" max="6152" width="13.28515625" customWidth="1"/>
    <col min="6153" max="6153" width="18.28515625" customWidth="1"/>
    <col min="6154" max="6154" width="18.140625" customWidth="1"/>
    <col min="6401" max="6401" width="12.42578125" customWidth="1"/>
    <col min="6402" max="6402" width="11" customWidth="1"/>
    <col min="6403" max="6403" width="11.42578125" customWidth="1"/>
    <col min="6404" max="6404" width="17" customWidth="1"/>
    <col min="6405" max="6405" width="11" customWidth="1"/>
    <col min="6406" max="6406" width="13.42578125" customWidth="1"/>
    <col min="6407" max="6407" width="11.42578125" customWidth="1"/>
    <col min="6408" max="6408" width="13.28515625" customWidth="1"/>
    <col min="6409" max="6409" width="18.28515625" customWidth="1"/>
    <col min="6410" max="6410" width="18.140625" customWidth="1"/>
    <col min="6657" max="6657" width="12.42578125" customWidth="1"/>
    <col min="6658" max="6658" width="11" customWidth="1"/>
    <col min="6659" max="6659" width="11.42578125" customWidth="1"/>
    <col min="6660" max="6660" width="17" customWidth="1"/>
    <col min="6661" max="6661" width="11" customWidth="1"/>
    <col min="6662" max="6662" width="13.42578125" customWidth="1"/>
    <col min="6663" max="6663" width="11.42578125" customWidth="1"/>
    <col min="6664" max="6664" width="13.28515625" customWidth="1"/>
    <col min="6665" max="6665" width="18.28515625" customWidth="1"/>
    <col min="6666" max="6666" width="18.140625" customWidth="1"/>
    <col min="6913" max="6913" width="12.42578125" customWidth="1"/>
    <col min="6914" max="6914" width="11" customWidth="1"/>
    <col min="6915" max="6915" width="11.42578125" customWidth="1"/>
    <col min="6916" max="6916" width="17" customWidth="1"/>
    <col min="6917" max="6917" width="11" customWidth="1"/>
    <col min="6918" max="6918" width="13.42578125" customWidth="1"/>
    <col min="6919" max="6919" width="11.42578125" customWidth="1"/>
    <col min="6920" max="6920" width="13.28515625" customWidth="1"/>
    <col min="6921" max="6921" width="18.28515625" customWidth="1"/>
    <col min="6922" max="6922" width="18.140625" customWidth="1"/>
    <col min="7169" max="7169" width="12.42578125" customWidth="1"/>
    <col min="7170" max="7170" width="11" customWidth="1"/>
    <col min="7171" max="7171" width="11.42578125" customWidth="1"/>
    <col min="7172" max="7172" width="17" customWidth="1"/>
    <col min="7173" max="7173" width="11" customWidth="1"/>
    <col min="7174" max="7174" width="13.42578125" customWidth="1"/>
    <col min="7175" max="7175" width="11.42578125" customWidth="1"/>
    <col min="7176" max="7176" width="13.28515625" customWidth="1"/>
    <col min="7177" max="7177" width="18.28515625" customWidth="1"/>
    <col min="7178" max="7178" width="18.140625" customWidth="1"/>
    <col min="7425" max="7425" width="12.42578125" customWidth="1"/>
    <col min="7426" max="7426" width="11" customWidth="1"/>
    <col min="7427" max="7427" width="11.42578125" customWidth="1"/>
    <col min="7428" max="7428" width="17" customWidth="1"/>
    <col min="7429" max="7429" width="11" customWidth="1"/>
    <col min="7430" max="7430" width="13.42578125" customWidth="1"/>
    <col min="7431" max="7431" width="11.42578125" customWidth="1"/>
    <col min="7432" max="7432" width="13.28515625" customWidth="1"/>
    <col min="7433" max="7433" width="18.28515625" customWidth="1"/>
    <col min="7434" max="7434" width="18.140625" customWidth="1"/>
    <col min="7681" max="7681" width="12.42578125" customWidth="1"/>
    <col min="7682" max="7682" width="11" customWidth="1"/>
    <col min="7683" max="7683" width="11.42578125" customWidth="1"/>
    <col min="7684" max="7684" width="17" customWidth="1"/>
    <col min="7685" max="7685" width="11" customWidth="1"/>
    <col min="7686" max="7686" width="13.42578125" customWidth="1"/>
    <col min="7687" max="7687" width="11.42578125" customWidth="1"/>
    <col min="7688" max="7688" width="13.28515625" customWidth="1"/>
    <col min="7689" max="7689" width="18.28515625" customWidth="1"/>
    <col min="7690" max="7690" width="18.140625" customWidth="1"/>
    <col min="7937" max="7937" width="12.42578125" customWidth="1"/>
    <col min="7938" max="7938" width="11" customWidth="1"/>
    <col min="7939" max="7939" width="11.42578125" customWidth="1"/>
    <col min="7940" max="7940" width="17" customWidth="1"/>
    <col min="7941" max="7941" width="11" customWidth="1"/>
    <col min="7942" max="7942" width="13.42578125" customWidth="1"/>
    <col min="7943" max="7943" width="11.42578125" customWidth="1"/>
    <col min="7944" max="7944" width="13.28515625" customWidth="1"/>
    <col min="7945" max="7945" width="18.28515625" customWidth="1"/>
    <col min="7946" max="7946" width="18.140625" customWidth="1"/>
    <col min="8193" max="8193" width="12.42578125" customWidth="1"/>
    <col min="8194" max="8194" width="11" customWidth="1"/>
    <col min="8195" max="8195" width="11.42578125" customWidth="1"/>
    <col min="8196" max="8196" width="17" customWidth="1"/>
    <col min="8197" max="8197" width="11" customWidth="1"/>
    <col min="8198" max="8198" width="13.42578125" customWidth="1"/>
    <col min="8199" max="8199" width="11.42578125" customWidth="1"/>
    <col min="8200" max="8200" width="13.28515625" customWidth="1"/>
    <col min="8201" max="8201" width="18.28515625" customWidth="1"/>
    <col min="8202" max="8202" width="18.140625" customWidth="1"/>
    <col min="8449" max="8449" width="12.42578125" customWidth="1"/>
    <col min="8450" max="8450" width="11" customWidth="1"/>
    <col min="8451" max="8451" width="11.42578125" customWidth="1"/>
    <col min="8452" max="8452" width="17" customWidth="1"/>
    <col min="8453" max="8453" width="11" customWidth="1"/>
    <col min="8454" max="8454" width="13.42578125" customWidth="1"/>
    <col min="8455" max="8455" width="11.42578125" customWidth="1"/>
    <col min="8456" max="8456" width="13.28515625" customWidth="1"/>
    <col min="8457" max="8457" width="18.28515625" customWidth="1"/>
    <col min="8458" max="8458" width="18.140625" customWidth="1"/>
    <col min="8705" max="8705" width="12.42578125" customWidth="1"/>
    <col min="8706" max="8706" width="11" customWidth="1"/>
    <col min="8707" max="8707" width="11.42578125" customWidth="1"/>
    <col min="8708" max="8708" width="17" customWidth="1"/>
    <col min="8709" max="8709" width="11" customWidth="1"/>
    <col min="8710" max="8710" width="13.42578125" customWidth="1"/>
    <col min="8711" max="8711" width="11.42578125" customWidth="1"/>
    <col min="8712" max="8712" width="13.28515625" customWidth="1"/>
    <col min="8713" max="8713" width="18.28515625" customWidth="1"/>
    <col min="8714" max="8714" width="18.140625" customWidth="1"/>
    <col min="8961" max="8961" width="12.42578125" customWidth="1"/>
    <col min="8962" max="8962" width="11" customWidth="1"/>
    <col min="8963" max="8963" width="11.42578125" customWidth="1"/>
    <col min="8964" max="8964" width="17" customWidth="1"/>
    <col min="8965" max="8965" width="11" customWidth="1"/>
    <col min="8966" max="8966" width="13.42578125" customWidth="1"/>
    <col min="8967" max="8967" width="11.42578125" customWidth="1"/>
    <col min="8968" max="8968" width="13.28515625" customWidth="1"/>
    <col min="8969" max="8969" width="18.28515625" customWidth="1"/>
    <col min="8970" max="8970" width="18.140625" customWidth="1"/>
    <col min="9217" max="9217" width="12.42578125" customWidth="1"/>
    <col min="9218" max="9218" width="11" customWidth="1"/>
    <col min="9219" max="9219" width="11.42578125" customWidth="1"/>
    <col min="9220" max="9220" width="17" customWidth="1"/>
    <col min="9221" max="9221" width="11" customWidth="1"/>
    <col min="9222" max="9222" width="13.42578125" customWidth="1"/>
    <col min="9223" max="9223" width="11.42578125" customWidth="1"/>
    <col min="9224" max="9224" width="13.28515625" customWidth="1"/>
    <col min="9225" max="9225" width="18.28515625" customWidth="1"/>
    <col min="9226" max="9226" width="18.140625" customWidth="1"/>
    <col min="9473" max="9473" width="12.42578125" customWidth="1"/>
    <col min="9474" max="9474" width="11" customWidth="1"/>
    <col min="9475" max="9475" width="11.42578125" customWidth="1"/>
    <col min="9476" max="9476" width="17" customWidth="1"/>
    <col min="9477" max="9477" width="11" customWidth="1"/>
    <col min="9478" max="9478" width="13.42578125" customWidth="1"/>
    <col min="9479" max="9479" width="11.42578125" customWidth="1"/>
    <col min="9480" max="9480" width="13.28515625" customWidth="1"/>
    <col min="9481" max="9481" width="18.28515625" customWidth="1"/>
    <col min="9482" max="9482" width="18.140625" customWidth="1"/>
    <col min="9729" max="9729" width="12.42578125" customWidth="1"/>
    <col min="9730" max="9730" width="11" customWidth="1"/>
    <col min="9731" max="9731" width="11.42578125" customWidth="1"/>
    <col min="9732" max="9732" width="17" customWidth="1"/>
    <col min="9733" max="9733" width="11" customWidth="1"/>
    <col min="9734" max="9734" width="13.42578125" customWidth="1"/>
    <col min="9735" max="9735" width="11.42578125" customWidth="1"/>
    <col min="9736" max="9736" width="13.28515625" customWidth="1"/>
    <col min="9737" max="9737" width="18.28515625" customWidth="1"/>
    <col min="9738" max="9738" width="18.140625" customWidth="1"/>
    <col min="9985" max="9985" width="12.42578125" customWidth="1"/>
    <col min="9986" max="9986" width="11" customWidth="1"/>
    <col min="9987" max="9987" width="11.42578125" customWidth="1"/>
    <col min="9988" max="9988" width="17" customWidth="1"/>
    <col min="9989" max="9989" width="11" customWidth="1"/>
    <col min="9990" max="9990" width="13.42578125" customWidth="1"/>
    <col min="9991" max="9991" width="11.42578125" customWidth="1"/>
    <col min="9992" max="9992" width="13.28515625" customWidth="1"/>
    <col min="9993" max="9993" width="18.28515625" customWidth="1"/>
    <col min="9994" max="9994" width="18.140625" customWidth="1"/>
    <col min="10241" max="10241" width="12.42578125" customWidth="1"/>
    <col min="10242" max="10242" width="11" customWidth="1"/>
    <col min="10243" max="10243" width="11.42578125" customWidth="1"/>
    <col min="10244" max="10244" width="17" customWidth="1"/>
    <col min="10245" max="10245" width="11" customWidth="1"/>
    <col min="10246" max="10246" width="13.42578125" customWidth="1"/>
    <col min="10247" max="10247" width="11.42578125" customWidth="1"/>
    <col min="10248" max="10248" width="13.28515625" customWidth="1"/>
    <col min="10249" max="10249" width="18.28515625" customWidth="1"/>
    <col min="10250" max="10250" width="18.140625" customWidth="1"/>
    <col min="10497" max="10497" width="12.42578125" customWidth="1"/>
    <col min="10498" max="10498" width="11" customWidth="1"/>
    <col min="10499" max="10499" width="11.42578125" customWidth="1"/>
    <col min="10500" max="10500" width="17" customWidth="1"/>
    <col min="10501" max="10501" width="11" customWidth="1"/>
    <col min="10502" max="10502" width="13.42578125" customWidth="1"/>
    <col min="10503" max="10503" width="11.42578125" customWidth="1"/>
    <col min="10504" max="10504" width="13.28515625" customWidth="1"/>
    <col min="10505" max="10505" width="18.28515625" customWidth="1"/>
    <col min="10506" max="10506" width="18.140625" customWidth="1"/>
    <col min="10753" max="10753" width="12.42578125" customWidth="1"/>
    <col min="10754" max="10754" width="11" customWidth="1"/>
    <col min="10755" max="10755" width="11.42578125" customWidth="1"/>
    <col min="10756" max="10756" width="17" customWidth="1"/>
    <col min="10757" max="10757" width="11" customWidth="1"/>
    <col min="10758" max="10758" width="13.42578125" customWidth="1"/>
    <col min="10759" max="10759" width="11.42578125" customWidth="1"/>
    <col min="10760" max="10760" width="13.28515625" customWidth="1"/>
    <col min="10761" max="10761" width="18.28515625" customWidth="1"/>
    <col min="10762" max="10762" width="18.140625" customWidth="1"/>
    <col min="11009" max="11009" width="12.42578125" customWidth="1"/>
    <col min="11010" max="11010" width="11" customWidth="1"/>
    <col min="11011" max="11011" width="11.42578125" customWidth="1"/>
    <col min="11012" max="11012" width="17" customWidth="1"/>
    <col min="11013" max="11013" width="11" customWidth="1"/>
    <col min="11014" max="11014" width="13.42578125" customWidth="1"/>
    <col min="11015" max="11015" width="11.42578125" customWidth="1"/>
    <col min="11016" max="11016" width="13.28515625" customWidth="1"/>
    <col min="11017" max="11017" width="18.28515625" customWidth="1"/>
    <col min="11018" max="11018" width="18.140625" customWidth="1"/>
    <col min="11265" max="11265" width="12.42578125" customWidth="1"/>
    <col min="11266" max="11266" width="11" customWidth="1"/>
    <col min="11267" max="11267" width="11.42578125" customWidth="1"/>
    <col min="11268" max="11268" width="17" customWidth="1"/>
    <col min="11269" max="11269" width="11" customWidth="1"/>
    <col min="11270" max="11270" width="13.42578125" customWidth="1"/>
    <col min="11271" max="11271" width="11.42578125" customWidth="1"/>
    <col min="11272" max="11272" width="13.28515625" customWidth="1"/>
    <col min="11273" max="11273" width="18.28515625" customWidth="1"/>
    <col min="11274" max="11274" width="18.140625" customWidth="1"/>
    <col min="11521" max="11521" width="12.42578125" customWidth="1"/>
    <col min="11522" max="11522" width="11" customWidth="1"/>
    <col min="11523" max="11523" width="11.42578125" customWidth="1"/>
    <col min="11524" max="11524" width="17" customWidth="1"/>
    <col min="11525" max="11525" width="11" customWidth="1"/>
    <col min="11526" max="11526" width="13.42578125" customWidth="1"/>
    <col min="11527" max="11527" width="11.42578125" customWidth="1"/>
    <col min="11528" max="11528" width="13.28515625" customWidth="1"/>
    <col min="11529" max="11529" width="18.28515625" customWidth="1"/>
    <col min="11530" max="11530" width="18.140625" customWidth="1"/>
    <col min="11777" max="11777" width="12.42578125" customWidth="1"/>
    <col min="11778" max="11778" width="11" customWidth="1"/>
    <col min="11779" max="11779" width="11.42578125" customWidth="1"/>
    <col min="11780" max="11780" width="17" customWidth="1"/>
    <col min="11781" max="11781" width="11" customWidth="1"/>
    <col min="11782" max="11782" width="13.42578125" customWidth="1"/>
    <col min="11783" max="11783" width="11.42578125" customWidth="1"/>
    <col min="11784" max="11784" width="13.28515625" customWidth="1"/>
    <col min="11785" max="11785" width="18.28515625" customWidth="1"/>
    <col min="11786" max="11786" width="18.140625" customWidth="1"/>
    <col min="12033" max="12033" width="12.42578125" customWidth="1"/>
    <col min="12034" max="12034" width="11" customWidth="1"/>
    <col min="12035" max="12035" width="11.42578125" customWidth="1"/>
    <col min="12036" max="12036" width="17" customWidth="1"/>
    <col min="12037" max="12037" width="11" customWidth="1"/>
    <col min="12038" max="12038" width="13.42578125" customWidth="1"/>
    <col min="12039" max="12039" width="11.42578125" customWidth="1"/>
    <col min="12040" max="12040" width="13.28515625" customWidth="1"/>
    <col min="12041" max="12041" width="18.28515625" customWidth="1"/>
    <col min="12042" max="12042" width="18.140625" customWidth="1"/>
    <col min="12289" max="12289" width="12.42578125" customWidth="1"/>
    <col min="12290" max="12290" width="11" customWidth="1"/>
    <col min="12291" max="12291" width="11.42578125" customWidth="1"/>
    <col min="12292" max="12292" width="17" customWidth="1"/>
    <col min="12293" max="12293" width="11" customWidth="1"/>
    <col min="12294" max="12294" width="13.42578125" customWidth="1"/>
    <col min="12295" max="12295" width="11.42578125" customWidth="1"/>
    <col min="12296" max="12296" width="13.28515625" customWidth="1"/>
    <col min="12297" max="12297" width="18.28515625" customWidth="1"/>
    <col min="12298" max="12298" width="18.140625" customWidth="1"/>
    <col min="12545" max="12545" width="12.42578125" customWidth="1"/>
    <col min="12546" max="12546" width="11" customWidth="1"/>
    <col min="12547" max="12547" width="11.42578125" customWidth="1"/>
    <col min="12548" max="12548" width="17" customWidth="1"/>
    <col min="12549" max="12549" width="11" customWidth="1"/>
    <col min="12550" max="12550" width="13.42578125" customWidth="1"/>
    <col min="12551" max="12551" width="11.42578125" customWidth="1"/>
    <col min="12552" max="12552" width="13.28515625" customWidth="1"/>
    <col min="12553" max="12553" width="18.28515625" customWidth="1"/>
    <col min="12554" max="12554" width="18.140625" customWidth="1"/>
    <col min="12801" max="12801" width="12.42578125" customWidth="1"/>
    <col min="12802" max="12802" width="11" customWidth="1"/>
    <col min="12803" max="12803" width="11.42578125" customWidth="1"/>
    <col min="12804" max="12804" width="17" customWidth="1"/>
    <col min="12805" max="12805" width="11" customWidth="1"/>
    <col min="12806" max="12806" width="13.42578125" customWidth="1"/>
    <col min="12807" max="12807" width="11.42578125" customWidth="1"/>
    <col min="12808" max="12808" width="13.28515625" customWidth="1"/>
    <col min="12809" max="12809" width="18.28515625" customWidth="1"/>
    <col min="12810" max="12810" width="18.140625" customWidth="1"/>
    <col min="13057" max="13057" width="12.42578125" customWidth="1"/>
    <col min="13058" max="13058" width="11" customWidth="1"/>
    <col min="13059" max="13059" width="11.42578125" customWidth="1"/>
    <col min="13060" max="13060" width="17" customWidth="1"/>
    <col min="13061" max="13061" width="11" customWidth="1"/>
    <col min="13062" max="13062" width="13.42578125" customWidth="1"/>
    <col min="13063" max="13063" width="11.42578125" customWidth="1"/>
    <col min="13064" max="13064" width="13.28515625" customWidth="1"/>
    <col min="13065" max="13065" width="18.28515625" customWidth="1"/>
    <col min="13066" max="13066" width="18.140625" customWidth="1"/>
    <col min="13313" max="13313" width="12.42578125" customWidth="1"/>
    <col min="13314" max="13314" width="11" customWidth="1"/>
    <col min="13315" max="13315" width="11.42578125" customWidth="1"/>
    <col min="13316" max="13316" width="17" customWidth="1"/>
    <col min="13317" max="13317" width="11" customWidth="1"/>
    <col min="13318" max="13318" width="13.42578125" customWidth="1"/>
    <col min="13319" max="13319" width="11.42578125" customWidth="1"/>
    <col min="13320" max="13320" width="13.28515625" customWidth="1"/>
    <col min="13321" max="13321" width="18.28515625" customWidth="1"/>
    <col min="13322" max="13322" width="18.140625" customWidth="1"/>
    <col min="13569" max="13569" width="12.42578125" customWidth="1"/>
    <col min="13570" max="13570" width="11" customWidth="1"/>
    <col min="13571" max="13571" width="11.42578125" customWidth="1"/>
    <col min="13572" max="13572" width="17" customWidth="1"/>
    <col min="13573" max="13573" width="11" customWidth="1"/>
    <col min="13574" max="13574" width="13.42578125" customWidth="1"/>
    <col min="13575" max="13575" width="11.42578125" customWidth="1"/>
    <col min="13576" max="13576" width="13.28515625" customWidth="1"/>
    <col min="13577" max="13577" width="18.28515625" customWidth="1"/>
    <col min="13578" max="13578" width="18.140625" customWidth="1"/>
    <col min="13825" max="13825" width="12.42578125" customWidth="1"/>
    <col min="13826" max="13826" width="11" customWidth="1"/>
    <col min="13827" max="13827" width="11.42578125" customWidth="1"/>
    <col min="13828" max="13828" width="17" customWidth="1"/>
    <col min="13829" max="13829" width="11" customWidth="1"/>
    <col min="13830" max="13830" width="13.42578125" customWidth="1"/>
    <col min="13831" max="13831" width="11.42578125" customWidth="1"/>
    <col min="13832" max="13832" width="13.28515625" customWidth="1"/>
    <col min="13833" max="13833" width="18.28515625" customWidth="1"/>
    <col min="13834" max="13834" width="18.140625" customWidth="1"/>
    <col min="14081" max="14081" width="12.42578125" customWidth="1"/>
    <col min="14082" max="14082" width="11" customWidth="1"/>
    <col min="14083" max="14083" width="11.42578125" customWidth="1"/>
    <col min="14084" max="14084" width="17" customWidth="1"/>
    <col min="14085" max="14085" width="11" customWidth="1"/>
    <col min="14086" max="14086" width="13.42578125" customWidth="1"/>
    <col min="14087" max="14087" width="11.42578125" customWidth="1"/>
    <col min="14088" max="14088" width="13.28515625" customWidth="1"/>
    <col min="14089" max="14089" width="18.28515625" customWidth="1"/>
    <col min="14090" max="14090" width="18.140625" customWidth="1"/>
    <col min="14337" max="14337" width="12.42578125" customWidth="1"/>
    <col min="14338" max="14338" width="11" customWidth="1"/>
    <col min="14339" max="14339" width="11.42578125" customWidth="1"/>
    <col min="14340" max="14340" width="17" customWidth="1"/>
    <col min="14341" max="14341" width="11" customWidth="1"/>
    <col min="14342" max="14342" width="13.42578125" customWidth="1"/>
    <col min="14343" max="14343" width="11.42578125" customWidth="1"/>
    <col min="14344" max="14344" width="13.28515625" customWidth="1"/>
    <col min="14345" max="14345" width="18.28515625" customWidth="1"/>
    <col min="14346" max="14346" width="18.140625" customWidth="1"/>
    <col min="14593" max="14593" width="12.42578125" customWidth="1"/>
    <col min="14594" max="14594" width="11" customWidth="1"/>
    <col min="14595" max="14595" width="11.42578125" customWidth="1"/>
    <col min="14596" max="14596" width="17" customWidth="1"/>
    <col min="14597" max="14597" width="11" customWidth="1"/>
    <col min="14598" max="14598" width="13.42578125" customWidth="1"/>
    <col min="14599" max="14599" width="11.42578125" customWidth="1"/>
    <col min="14600" max="14600" width="13.28515625" customWidth="1"/>
    <col min="14601" max="14601" width="18.28515625" customWidth="1"/>
    <col min="14602" max="14602" width="18.140625" customWidth="1"/>
    <col min="14849" max="14849" width="12.42578125" customWidth="1"/>
    <col min="14850" max="14850" width="11" customWidth="1"/>
    <col min="14851" max="14851" width="11.42578125" customWidth="1"/>
    <col min="14852" max="14852" width="17" customWidth="1"/>
    <col min="14853" max="14853" width="11" customWidth="1"/>
    <col min="14854" max="14854" width="13.42578125" customWidth="1"/>
    <col min="14855" max="14855" width="11.42578125" customWidth="1"/>
    <col min="14856" max="14856" width="13.28515625" customWidth="1"/>
    <col min="14857" max="14857" width="18.28515625" customWidth="1"/>
    <col min="14858" max="14858" width="18.140625" customWidth="1"/>
    <col min="15105" max="15105" width="12.42578125" customWidth="1"/>
    <col min="15106" max="15106" width="11" customWidth="1"/>
    <col min="15107" max="15107" width="11.42578125" customWidth="1"/>
    <col min="15108" max="15108" width="17" customWidth="1"/>
    <col min="15109" max="15109" width="11" customWidth="1"/>
    <col min="15110" max="15110" width="13.42578125" customWidth="1"/>
    <col min="15111" max="15111" width="11.42578125" customWidth="1"/>
    <col min="15112" max="15112" width="13.28515625" customWidth="1"/>
    <col min="15113" max="15113" width="18.28515625" customWidth="1"/>
    <col min="15114" max="15114" width="18.140625" customWidth="1"/>
    <col min="15361" max="15361" width="12.42578125" customWidth="1"/>
    <col min="15362" max="15362" width="11" customWidth="1"/>
    <col min="15363" max="15363" width="11.42578125" customWidth="1"/>
    <col min="15364" max="15364" width="17" customWidth="1"/>
    <col min="15365" max="15365" width="11" customWidth="1"/>
    <col min="15366" max="15366" width="13.42578125" customWidth="1"/>
    <col min="15367" max="15367" width="11.42578125" customWidth="1"/>
    <col min="15368" max="15368" width="13.28515625" customWidth="1"/>
    <col min="15369" max="15369" width="18.28515625" customWidth="1"/>
    <col min="15370" max="15370" width="18.140625" customWidth="1"/>
    <col min="15617" max="15617" width="12.42578125" customWidth="1"/>
    <col min="15618" max="15618" width="11" customWidth="1"/>
    <col min="15619" max="15619" width="11.42578125" customWidth="1"/>
    <col min="15620" max="15620" width="17" customWidth="1"/>
    <col min="15621" max="15621" width="11" customWidth="1"/>
    <col min="15622" max="15622" width="13.42578125" customWidth="1"/>
    <col min="15623" max="15623" width="11.42578125" customWidth="1"/>
    <col min="15624" max="15624" width="13.28515625" customWidth="1"/>
    <col min="15625" max="15625" width="18.28515625" customWidth="1"/>
    <col min="15626" max="15626" width="18.140625" customWidth="1"/>
    <col min="15873" max="15873" width="12.42578125" customWidth="1"/>
    <col min="15874" max="15874" width="11" customWidth="1"/>
    <col min="15875" max="15875" width="11.42578125" customWidth="1"/>
    <col min="15876" max="15876" width="17" customWidth="1"/>
    <col min="15877" max="15877" width="11" customWidth="1"/>
    <col min="15878" max="15878" width="13.42578125" customWidth="1"/>
    <col min="15879" max="15879" width="11.42578125" customWidth="1"/>
    <col min="15880" max="15880" width="13.28515625" customWidth="1"/>
    <col min="15881" max="15881" width="18.28515625" customWidth="1"/>
    <col min="15882" max="15882" width="18.140625" customWidth="1"/>
    <col min="16129" max="16129" width="12.42578125" customWidth="1"/>
    <col min="16130" max="16130" width="11" customWidth="1"/>
    <col min="16131" max="16131" width="11.42578125" customWidth="1"/>
    <col min="16132" max="16132" width="17" customWidth="1"/>
    <col min="16133" max="16133" width="11" customWidth="1"/>
    <col min="16134" max="16134" width="13.42578125" customWidth="1"/>
    <col min="16135" max="16135" width="11.42578125" customWidth="1"/>
    <col min="16136" max="16136" width="13.28515625" customWidth="1"/>
    <col min="16137" max="16137" width="18.28515625" customWidth="1"/>
    <col min="16138" max="16138" width="18.140625" customWidth="1"/>
  </cols>
  <sheetData>
    <row r="1" spans="1:11" ht="66" customHeight="1">
      <c r="A1" s="84"/>
      <c r="B1" s="85"/>
      <c r="C1" s="85"/>
      <c r="D1" s="85"/>
      <c r="E1" s="85"/>
      <c r="F1" s="85"/>
      <c r="G1" s="85"/>
      <c r="H1" s="85"/>
      <c r="I1" s="120"/>
      <c r="J1" s="121"/>
    </row>
    <row r="2" spans="1:11">
      <c r="A2" s="315" t="s">
        <v>140</v>
      </c>
      <c r="B2" s="316"/>
      <c r="C2" s="316"/>
      <c r="D2" s="316"/>
      <c r="E2" s="316"/>
      <c r="F2" s="316"/>
      <c r="G2" s="316"/>
      <c r="H2" s="316"/>
      <c r="I2" s="316"/>
      <c r="J2" s="317"/>
    </row>
    <row r="3" spans="1:11" s="81" customFormat="1" ht="15.75" customHeight="1">
      <c r="A3" s="318"/>
      <c r="B3" s="319"/>
      <c r="C3" s="319"/>
      <c r="D3" s="319"/>
      <c r="E3" s="319"/>
      <c r="F3" s="319"/>
      <c r="G3" s="319"/>
      <c r="H3" s="319"/>
      <c r="I3" s="319"/>
      <c r="J3" s="320"/>
    </row>
    <row r="4" spans="1:11" ht="15.75">
      <c r="A4" s="86"/>
      <c r="I4"/>
      <c r="J4" s="3"/>
    </row>
    <row r="5" spans="1:11" s="81" customFormat="1">
      <c r="A5" s="268" t="s">
        <v>141</v>
      </c>
      <c r="B5" s="269"/>
      <c r="C5" s="269"/>
      <c r="D5" s="270"/>
      <c r="E5" s="270"/>
      <c r="F5" s="270"/>
      <c r="G5" s="270"/>
      <c r="H5" s="270"/>
      <c r="I5" s="270"/>
      <c r="J5" s="271"/>
    </row>
    <row r="6" spans="1:11" s="81" customFormat="1">
      <c r="A6" s="321" t="s">
        <v>142</v>
      </c>
      <c r="B6" s="322"/>
      <c r="C6" s="322"/>
      <c r="D6" s="88" t="s">
        <v>143</v>
      </c>
      <c r="E6" s="269" t="s">
        <v>144</v>
      </c>
      <c r="F6" s="269"/>
      <c r="G6" s="269" t="s">
        <v>145</v>
      </c>
      <c r="H6" s="269"/>
      <c r="I6" s="269" t="s">
        <v>146</v>
      </c>
      <c r="J6" s="272"/>
    </row>
    <row r="7" spans="1:11" s="81" customFormat="1">
      <c r="A7" s="321"/>
      <c r="B7" s="322"/>
      <c r="C7" s="322"/>
      <c r="D7" s="89">
        <v>22</v>
      </c>
      <c r="E7" s="273">
        <v>0</v>
      </c>
      <c r="F7" s="273"/>
      <c r="G7" s="274">
        <v>1</v>
      </c>
      <c r="H7" s="274"/>
      <c r="I7" s="275">
        <f>D7*E7</f>
        <v>0</v>
      </c>
      <c r="J7" s="276"/>
      <c r="K7" s="122"/>
    </row>
    <row r="8" spans="1:11" s="81" customFormat="1">
      <c r="A8" s="91"/>
      <c r="B8" s="92"/>
      <c r="C8" s="92"/>
      <c r="D8" s="93"/>
      <c r="E8" s="94"/>
      <c r="F8" s="94"/>
      <c r="G8" s="94"/>
      <c r="H8" s="94"/>
      <c r="I8" s="92"/>
      <c r="J8" s="123"/>
    </row>
    <row r="9" spans="1:11" s="81" customFormat="1">
      <c r="A9" s="292" t="s">
        <v>46</v>
      </c>
      <c r="B9" s="293"/>
      <c r="C9" s="294"/>
      <c r="D9" s="269"/>
      <c r="E9" s="270" t="s">
        <v>147</v>
      </c>
      <c r="F9" s="270"/>
      <c r="G9" s="270" t="s">
        <v>144</v>
      </c>
      <c r="H9" s="270"/>
      <c r="I9" s="270" t="s">
        <v>146</v>
      </c>
      <c r="J9" s="271"/>
    </row>
    <row r="10" spans="1:11" s="81" customFormat="1">
      <c r="A10" s="312"/>
      <c r="B10" s="313"/>
      <c r="C10" s="314"/>
      <c r="D10" s="308"/>
      <c r="E10" s="277">
        <v>1</v>
      </c>
      <c r="F10" s="277"/>
      <c r="G10" s="278">
        <v>0</v>
      </c>
      <c r="H10" s="278"/>
      <c r="I10" s="279">
        <f>G10</f>
        <v>0</v>
      </c>
      <c r="J10" s="280"/>
    </row>
    <row r="11" spans="1:11" s="81" customFormat="1">
      <c r="A11" s="91"/>
      <c r="B11" s="92"/>
      <c r="C11" s="92"/>
      <c r="D11" s="92"/>
      <c r="E11" s="96"/>
      <c r="F11" s="96"/>
      <c r="G11" s="97"/>
      <c r="H11" s="97"/>
      <c r="I11" s="124"/>
      <c r="J11" s="125"/>
    </row>
    <row r="12" spans="1:11" s="81" customFormat="1">
      <c r="A12" s="309" t="s">
        <v>148</v>
      </c>
      <c r="B12" s="270"/>
      <c r="C12" s="270"/>
      <c r="D12" s="87" t="s">
        <v>147</v>
      </c>
      <c r="E12" s="281" t="s">
        <v>144</v>
      </c>
      <c r="F12" s="281"/>
      <c r="G12" s="270" t="s">
        <v>145</v>
      </c>
      <c r="H12" s="270"/>
      <c r="I12" s="282" t="s">
        <v>146</v>
      </c>
      <c r="J12" s="283"/>
    </row>
    <row r="13" spans="1:11" s="81" customFormat="1">
      <c r="A13" s="309"/>
      <c r="B13" s="270"/>
      <c r="C13" s="270"/>
      <c r="D13" s="98">
        <v>1</v>
      </c>
      <c r="E13" s="278">
        <v>0</v>
      </c>
      <c r="F13" s="278"/>
      <c r="G13" s="284">
        <v>1</v>
      </c>
      <c r="H13" s="284"/>
      <c r="I13" s="279">
        <f>E13*G13</f>
        <v>0</v>
      </c>
      <c r="J13" s="280"/>
    </row>
    <row r="14" spans="1:11" s="81" customFormat="1">
      <c r="A14" s="91"/>
      <c r="B14" s="92"/>
      <c r="C14" s="92"/>
      <c r="D14" s="92"/>
      <c r="E14" s="96"/>
      <c r="F14" s="96"/>
      <c r="G14" s="97"/>
      <c r="H14" s="97"/>
      <c r="I14" s="124"/>
      <c r="J14" s="125"/>
    </row>
    <row r="15" spans="1:11" s="81" customFormat="1">
      <c r="A15" s="309" t="s">
        <v>149</v>
      </c>
      <c r="B15" s="270"/>
      <c r="C15" s="270"/>
      <c r="D15" s="87" t="s">
        <v>150</v>
      </c>
      <c r="E15" s="281" t="s">
        <v>151</v>
      </c>
      <c r="F15" s="281"/>
      <c r="G15" s="270" t="s">
        <v>145</v>
      </c>
      <c r="H15" s="270"/>
      <c r="I15" s="282" t="s">
        <v>146</v>
      </c>
      <c r="J15" s="283"/>
    </row>
    <row r="16" spans="1:11" s="81" customFormat="1">
      <c r="A16" s="309"/>
      <c r="B16" s="270"/>
      <c r="C16" s="270"/>
      <c r="D16" s="95">
        <v>0</v>
      </c>
      <c r="E16" s="285">
        <v>0</v>
      </c>
      <c r="F16" s="285"/>
      <c r="G16" s="286">
        <v>1</v>
      </c>
      <c r="H16" s="286"/>
      <c r="I16" s="279">
        <f>E16*G16</f>
        <v>0</v>
      </c>
      <c r="J16" s="280"/>
    </row>
    <row r="17" spans="1:12" s="81" customFormat="1">
      <c r="A17" s="99"/>
      <c r="B17" s="100"/>
      <c r="C17" s="100"/>
      <c r="D17" s="97"/>
      <c r="E17" s="96"/>
      <c r="F17" s="96"/>
      <c r="G17" s="97"/>
      <c r="H17" s="97"/>
      <c r="I17" s="124"/>
      <c r="J17" s="125"/>
    </row>
    <row r="18" spans="1:12" s="81" customFormat="1">
      <c r="A18" s="309" t="s">
        <v>152</v>
      </c>
      <c r="B18" s="270"/>
      <c r="C18" s="270"/>
      <c r="D18" s="87" t="s">
        <v>153</v>
      </c>
      <c r="E18" s="281" t="s">
        <v>144</v>
      </c>
      <c r="F18" s="281"/>
      <c r="G18" s="270" t="s">
        <v>154</v>
      </c>
      <c r="H18" s="270"/>
      <c r="I18" s="282" t="s">
        <v>146</v>
      </c>
      <c r="J18" s="283"/>
    </row>
    <row r="19" spans="1:12" s="81" customFormat="1">
      <c r="A19" s="310"/>
      <c r="B19" s="311"/>
      <c r="C19" s="311"/>
      <c r="D19" s="101">
        <v>0</v>
      </c>
      <c r="E19" s="287">
        <v>0</v>
      </c>
      <c r="F19" s="287"/>
      <c r="G19" s="288">
        <v>0.2</v>
      </c>
      <c r="H19" s="288"/>
      <c r="I19" s="289">
        <f>E19/12</f>
        <v>0</v>
      </c>
      <c r="J19" s="290"/>
      <c r="L19" s="126"/>
    </row>
    <row r="20" spans="1:12" s="81" customFormat="1">
      <c r="A20" s="102"/>
      <c r="B20" s="82"/>
      <c r="C20" s="82"/>
      <c r="D20" s="103"/>
      <c r="E20" s="104"/>
      <c r="F20" s="104"/>
      <c r="G20" s="105"/>
      <c r="H20" s="105"/>
      <c r="I20" s="127"/>
      <c r="J20" s="128"/>
      <c r="L20" s="126"/>
    </row>
    <row r="21" spans="1:12" s="81" customFormat="1">
      <c r="A21" s="309" t="s">
        <v>155</v>
      </c>
      <c r="B21" s="270"/>
      <c r="C21" s="270"/>
      <c r="D21" s="87" t="s">
        <v>156</v>
      </c>
      <c r="E21" s="270" t="s">
        <v>144</v>
      </c>
      <c r="F21" s="270"/>
      <c r="G21" s="270" t="s">
        <v>145</v>
      </c>
      <c r="H21" s="270"/>
      <c r="I21" s="270" t="s">
        <v>146</v>
      </c>
      <c r="J21" s="271"/>
      <c r="L21" s="126"/>
    </row>
    <row r="22" spans="1:12" s="81" customFormat="1">
      <c r="A22" s="310"/>
      <c r="B22" s="311"/>
      <c r="C22" s="311"/>
      <c r="D22" s="106">
        <v>1</v>
      </c>
      <c r="E22" s="278">
        <v>0</v>
      </c>
      <c r="F22" s="278"/>
      <c r="G22" s="278">
        <v>0</v>
      </c>
      <c r="H22" s="278"/>
      <c r="I22" s="285">
        <f>ROUND((E22-G22)*D22,2)</f>
        <v>0</v>
      </c>
      <c r="J22" s="291"/>
    </row>
    <row r="23" spans="1:12" s="82" customFormat="1" ht="12.75">
      <c r="A23" s="102"/>
      <c r="J23" s="129"/>
    </row>
    <row r="24" spans="1:12" s="81" customFormat="1">
      <c r="A24" s="292" t="s">
        <v>157</v>
      </c>
      <c r="B24" s="293"/>
      <c r="C24" s="293"/>
      <c r="D24" s="293"/>
      <c r="E24" s="293"/>
      <c r="F24" s="293"/>
      <c r="G24" s="293"/>
      <c r="H24" s="293"/>
      <c r="I24" s="294"/>
      <c r="J24" s="3"/>
    </row>
    <row r="25" spans="1:12" s="81" customFormat="1">
      <c r="A25" s="107" t="s">
        <v>158</v>
      </c>
      <c r="B25" s="108" t="s">
        <v>159</v>
      </c>
      <c r="C25" s="108" t="s">
        <v>160</v>
      </c>
      <c r="D25" s="109" t="s">
        <v>161</v>
      </c>
      <c r="E25" s="108" t="s">
        <v>162</v>
      </c>
      <c r="F25" s="295" t="s">
        <v>163</v>
      </c>
      <c r="G25" s="295"/>
      <c r="H25" s="295"/>
      <c r="I25" s="130" t="s">
        <v>164</v>
      </c>
      <c r="J25" s="3"/>
    </row>
    <row r="26" spans="1:12" s="81" customFormat="1">
      <c r="A26" s="306" t="s">
        <v>165</v>
      </c>
      <c r="B26" s="110">
        <v>2</v>
      </c>
      <c r="C26" s="111">
        <v>22</v>
      </c>
      <c r="D26" s="90">
        <v>0</v>
      </c>
      <c r="E26" s="108">
        <f t="shared" ref="E26" si="0">ROUND(B26*C26*D26,2)</f>
        <v>0</v>
      </c>
      <c r="F26" s="275">
        <f>Geral!H20*0.06</f>
        <v>0</v>
      </c>
      <c r="G26" s="275"/>
      <c r="H26" s="275"/>
      <c r="I26" s="130">
        <f>E26-F26</f>
        <v>0</v>
      </c>
      <c r="J26" s="3"/>
    </row>
    <row r="27" spans="1:12" s="81" customFormat="1">
      <c r="A27" s="307"/>
      <c r="B27" s="110"/>
      <c r="C27" s="111"/>
      <c r="D27" s="90"/>
      <c r="E27" s="108"/>
      <c r="F27" s="275"/>
      <c r="G27" s="275"/>
      <c r="H27" s="275"/>
      <c r="I27" s="130"/>
      <c r="J27" s="3"/>
    </row>
    <row r="28" spans="1:12" s="81" customFormat="1">
      <c r="A28" s="112"/>
      <c r="B28" s="113"/>
      <c r="C28" s="114"/>
      <c r="D28" s="103"/>
      <c r="E28" s="103"/>
      <c r="F28" s="103"/>
      <c r="G28" s="103"/>
      <c r="H28" s="103"/>
      <c r="I28" s="127"/>
      <c r="J28" s="131"/>
    </row>
    <row r="29" spans="1:12">
      <c r="A29" s="115"/>
      <c r="I29"/>
      <c r="J29" s="3"/>
    </row>
    <row r="30" spans="1:12">
      <c r="A30" s="296" t="s">
        <v>166</v>
      </c>
      <c r="B30" s="297"/>
      <c r="C30" s="297"/>
      <c r="D30" s="297"/>
      <c r="E30" s="297"/>
      <c r="F30" s="297"/>
      <c r="G30" s="297"/>
      <c r="H30" s="297"/>
      <c r="I30"/>
      <c r="J30" s="3"/>
    </row>
    <row r="31" spans="1:12">
      <c r="A31" s="298" t="s">
        <v>167</v>
      </c>
      <c r="B31" s="299"/>
      <c r="C31" s="299" t="s">
        <v>168</v>
      </c>
      <c r="D31" s="299"/>
      <c r="E31" s="282" t="s">
        <v>169</v>
      </c>
      <c r="F31" s="282"/>
      <c r="G31" s="116" t="s">
        <v>170</v>
      </c>
      <c r="H31" s="116" t="s">
        <v>171</v>
      </c>
      <c r="I31"/>
      <c r="J31" s="3"/>
    </row>
    <row r="32" spans="1:12">
      <c r="A32" s="300" t="s">
        <v>172</v>
      </c>
      <c r="B32" s="301"/>
      <c r="C32" s="302">
        <v>0</v>
      </c>
      <c r="D32" s="302"/>
      <c r="E32" s="303">
        <v>6</v>
      </c>
      <c r="F32" s="303"/>
      <c r="G32" s="117">
        <v>2</v>
      </c>
      <c r="H32" s="118">
        <f t="shared" ref="H32:H36" si="1">C32*G32/E32</f>
        <v>0</v>
      </c>
      <c r="I32"/>
      <c r="J32" s="3"/>
    </row>
    <row r="33" spans="1:10">
      <c r="A33" s="300" t="s">
        <v>173</v>
      </c>
      <c r="B33" s="301"/>
      <c r="C33" s="302">
        <v>0</v>
      </c>
      <c r="D33" s="302"/>
      <c r="E33" s="303">
        <v>6</v>
      </c>
      <c r="F33" s="303"/>
      <c r="G33" s="117">
        <v>2</v>
      </c>
      <c r="H33" s="118">
        <f t="shared" si="1"/>
        <v>0</v>
      </c>
      <c r="I33"/>
      <c r="J33" s="3"/>
    </row>
    <row r="34" spans="1:10">
      <c r="A34" s="300" t="s">
        <v>174</v>
      </c>
      <c r="B34" s="301"/>
      <c r="C34" s="302">
        <v>0</v>
      </c>
      <c r="D34" s="302"/>
      <c r="E34" s="303">
        <v>12</v>
      </c>
      <c r="F34" s="303"/>
      <c r="G34" s="117">
        <v>1</v>
      </c>
      <c r="H34" s="118">
        <f t="shared" si="1"/>
        <v>0</v>
      </c>
      <c r="I34"/>
      <c r="J34" s="3"/>
    </row>
    <row r="35" spans="1:10">
      <c r="A35" s="300" t="s">
        <v>175</v>
      </c>
      <c r="B35" s="301"/>
      <c r="C35" s="302">
        <v>0</v>
      </c>
      <c r="D35" s="302"/>
      <c r="E35" s="303">
        <v>12</v>
      </c>
      <c r="F35" s="303"/>
      <c r="G35" s="117">
        <v>1</v>
      </c>
      <c r="H35" s="118">
        <f t="shared" si="1"/>
        <v>0</v>
      </c>
      <c r="I35"/>
      <c r="J35" s="3"/>
    </row>
    <row r="36" spans="1:10">
      <c r="A36" s="300" t="s">
        <v>176</v>
      </c>
      <c r="B36" s="301"/>
      <c r="C36" s="302">
        <v>0</v>
      </c>
      <c r="D36" s="302"/>
      <c r="E36" s="303">
        <v>12</v>
      </c>
      <c r="F36" s="303"/>
      <c r="G36" s="117">
        <v>1</v>
      </c>
      <c r="H36" s="118">
        <f t="shared" si="1"/>
        <v>0</v>
      </c>
      <c r="I36"/>
      <c r="J36" s="3"/>
    </row>
    <row r="37" spans="1:10">
      <c r="A37" s="304" t="s">
        <v>177</v>
      </c>
      <c r="B37" s="305"/>
      <c r="C37" s="305"/>
      <c r="D37" s="305"/>
      <c r="E37" s="305"/>
      <c r="F37" s="305"/>
      <c r="G37" s="305"/>
      <c r="H37" s="119">
        <f>SUM(H32:H36)</f>
        <v>0</v>
      </c>
      <c r="I37" s="52"/>
      <c r="J37" s="80"/>
    </row>
  </sheetData>
  <mergeCells count="70">
    <mergeCell ref="A2:J3"/>
    <mergeCell ref="A6:C7"/>
    <mergeCell ref="A37:G37"/>
    <mergeCell ref="A26:A27"/>
    <mergeCell ref="D9:D10"/>
    <mergeCell ref="A21:C22"/>
    <mergeCell ref="A12:C13"/>
    <mergeCell ref="A18:C19"/>
    <mergeCell ref="A15:C16"/>
    <mergeCell ref="A9:C10"/>
    <mergeCell ref="A35:B35"/>
    <mergeCell ref="C35:D35"/>
    <mergeCell ref="E35:F35"/>
    <mergeCell ref="A36:B36"/>
    <mergeCell ref="C36:D36"/>
    <mergeCell ref="E36:F36"/>
    <mergeCell ref="A33:B33"/>
    <mergeCell ref="C33:D33"/>
    <mergeCell ref="E33:F33"/>
    <mergeCell ref="A34:B34"/>
    <mergeCell ref="C34:D34"/>
    <mergeCell ref="E34:F34"/>
    <mergeCell ref="A31:B31"/>
    <mergeCell ref="C31:D31"/>
    <mergeCell ref="E31:F31"/>
    <mergeCell ref="A32:B32"/>
    <mergeCell ref="C32:D32"/>
    <mergeCell ref="E32:F32"/>
    <mergeCell ref="A24:I24"/>
    <mergeCell ref="F25:H25"/>
    <mergeCell ref="F26:H26"/>
    <mergeCell ref="F27:H27"/>
    <mergeCell ref="A30:H30"/>
    <mergeCell ref="E21:F21"/>
    <mergeCell ref="G21:H21"/>
    <mergeCell ref="I21:J21"/>
    <mergeCell ref="E22:F22"/>
    <mergeCell ref="G22:H22"/>
    <mergeCell ref="I22:J22"/>
    <mergeCell ref="E18:F18"/>
    <mergeCell ref="G18:H18"/>
    <mergeCell ref="I18:J18"/>
    <mergeCell ref="E19:F19"/>
    <mergeCell ref="G19:H19"/>
    <mergeCell ref="I19:J19"/>
    <mergeCell ref="E15:F15"/>
    <mergeCell ref="G15:H15"/>
    <mergeCell ref="I15:J15"/>
    <mergeCell ref="E16:F16"/>
    <mergeCell ref="G16:H16"/>
    <mergeCell ref="I16:J16"/>
    <mergeCell ref="E12:F12"/>
    <mergeCell ref="G12:H12"/>
    <mergeCell ref="I12:J12"/>
    <mergeCell ref="E13:F13"/>
    <mergeCell ref="G13:H13"/>
    <mergeCell ref="I13:J13"/>
    <mergeCell ref="E9:F9"/>
    <mergeCell ref="G9:H9"/>
    <mergeCell ref="I9:J9"/>
    <mergeCell ref="E10:F10"/>
    <mergeCell ref="G10:H10"/>
    <mergeCell ref="I10:J10"/>
    <mergeCell ref="A5:J5"/>
    <mergeCell ref="E6:F6"/>
    <mergeCell ref="G6:H6"/>
    <mergeCell ref="I6:J6"/>
    <mergeCell ref="E7:F7"/>
    <mergeCell ref="G7:H7"/>
    <mergeCell ref="I7:J7"/>
  </mergeCells>
  <pageMargins left="0.511811023622047" right="0.511811023622047" top="0.78740157480314998" bottom="0.78740157480314998" header="0.31496062992126" footer="0.31496062992126"/>
  <pageSetup paperSize="9" scale="61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E11" sqref="E11"/>
    </sheetView>
  </sheetViews>
  <sheetFormatPr defaultColWidth="9.140625" defaultRowHeight="15"/>
  <cols>
    <col min="2" max="2" width="47.42578125" customWidth="1"/>
    <col min="3" max="3" width="20.42578125" customWidth="1"/>
    <col min="4" max="4" width="15.85546875" customWidth="1"/>
    <col min="5" max="5" width="14.140625" customWidth="1"/>
    <col min="6" max="6" width="12.85546875" customWidth="1"/>
    <col min="7" max="7" width="12.5703125" customWidth="1"/>
  </cols>
  <sheetData>
    <row r="1" spans="1:7" ht="86.1" customHeight="1">
      <c r="A1" s="323"/>
      <c r="B1" s="324"/>
      <c r="C1" s="324"/>
      <c r="D1" s="324"/>
      <c r="E1" s="324"/>
      <c r="F1" s="324"/>
      <c r="G1" s="325"/>
    </row>
    <row r="2" spans="1:7">
      <c r="A2" s="64">
        <v>3</v>
      </c>
      <c r="B2" s="326" t="s">
        <v>178</v>
      </c>
      <c r="C2" s="327"/>
      <c r="D2" s="327"/>
      <c r="E2" s="327"/>
      <c r="F2" s="327"/>
      <c r="G2" s="328"/>
    </row>
    <row r="3" spans="1:7">
      <c r="A3" s="65"/>
      <c r="B3" s="66"/>
      <c r="C3" s="66" t="s">
        <v>179</v>
      </c>
      <c r="D3" s="66" t="s">
        <v>180</v>
      </c>
      <c r="E3" s="66" t="s">
        <v>181</v>
      </c>
      <c r="F3" s="66" t="s">
        <v>182</v>
      </c>
      <c r="G3" s="72" t="s">
        <v>183</v>
      </c>
    </row>
    <row r="4" spans="1:7">
      <c r="A4" s="14" t="s">
        <v>184</v>
      </c>
      <c r="B4" s="67" t="s">
        <v>185</v>
      </c>
      <c r="C4" s="17" t="s">
        <v>186</v>
      </c>
      <c r="D4" s="68">
        <v>138</v>
      </c>
      <c r="E4" s="69">
        <v>0</v>
      </c>
      <c r="F4" s="69">
        <f t="shared" ref="F4:F10" si="0">ROUND(D4*E4,2)</f>
        <v>0</v>
      </c>
      <c r="G4" s="73">
        <f t="shared" ref="G4:G10" si="1">ROUND(F4*12,2)</f>
        <v>0</v>
      </c>
    </row>
    <row r="5" spans="1:7">
      <c r="A5" s="14" t="s">
        <v>187</v>
      </c>
      <c r="B5" s="67" t="s">
        <v>188</v>
      </c>
      <c r="C5" s="17" t="s">
        <v>189</v>
      </c>
      <c r="D5" s="68">
        <v>758</v>
      </c>
      <c r="E5" s="69">
        <v>0</v>
      </c>
      <c r="F5" s="69">
        <f t="shared" si="0"/>
        <v>0</v>
      </c>
      <c r="G5" s="73">
        <f t="shared" si="1"/>
        <v>0</v>
      </c>
    </row>
    <row r="6" spans="1:7">
      <c r="A6" s="14" t="s">
        <v>190</v>
      </c>
      <c r="B6" s="67" t="s">
        <v>191</v>
      </c>
      <c r="C6" s="17" t="s">
        <v>192</v>
      </c>
      <c r="D6" s="68">
        <v>67</v>
      </c>
      <c r="E6" s="69">
        <v>0</v>
      </c>
      <c r="F6" s="69">
        <f t="shared" si="0"/>
        <v>0</v>
      </c>
      <c r="G6" s="73">
        <f t="shared" si="1"/>
        <v>0</v>
      </c>
    </row>
    <row r="7" spans="1:7">
      <c r="A7" s="75" t="s">
        <v>193</v>
      </c>
      <c r="B7" s="76" t="s">
        <v>194</v>
      </c>
      <c r="C7" s="77" t="s">
        <v>195</v>
      </c>
      <c r="D7" s="77">
        <v>150</v>
      </c>
      <c r="E7" s="78">
        <v>0</v>
      </c>
      <c r="F7" s="69">
        <f t="shared" si="0"/>
        <v>0</v>
      </c>
      <c r="G7" s="73">
        <f t="shared" si="1"/>
        <v>0</v>
      </c>
    </row>
    <row r="8" spans="1:7">
      <c r="A8" s="75" t="s">
        <v>196</v>
      </c>
      <c r="B8" s="76" t="s">
        <v>197</v>
      </c>
      <c r="C8" s="77" t="s">
        <v>198</v>
      </c>
      <c r="D8" s="77">
        <v>100</v>
      </c>
      <c r="E8" s="78">
        <v>0</v>
      </c>
      <c r="F8" s="69">
        <f t="shared" si="0"/>
        <v>0</v>
      </c>
      <c r="G8" s="73">
        <f t="shared" si="1"/>
        <v>0</v>
      </c>
    </row>
    <row r="9" spans="1:7">
      <c r="A9" s="75" t="s">
        <v>199</v>
      </c>
      <c r="B9" s="76" t="s">
        <v>200</v>
      </c>
      <c r="C9" s="77" t="s">
        <v>201</v>
      </c>
      <c r="D9" s="77">
        <v>50</v>
      </c>
      <c r="E9" s="78">
        <v>0</v>
      </c>
      <c r="F9" s="69">
        <f t="shared" si="0"/>
        <v>0</v>
      </c>
      <c r="G9" s="73">
        <f t="shared" si="1"/>
        <v>0</v>
      </c>
    </row>
    <row r="10" spans="1:7">
      <c r="A10" s="75" t="s">
        <v>202</v>
      </c>
      <c r="B10" s="76" t="s">
        <v>203</v>
      </c>
      <c r="C10" s="77" t="s">
        <v>198</v>
      </c>
      <c r="D10" s="77">
        <v>30</v>
      </c>
      <c r="E10" s="78">
        <v>0</v>
      </c>
      <c r="F10" s="69">
        <f t="shared" si="0"/>
        <v>0</v>
      </c>
      <c r="G10" s="73">
        <f t="shared" si="1"/>
        <v>0</v>
      </c>
    </row>
    <row r="11" spans="1:7">
      <c r="A11" s="2"/>
      <c r="F11" s="62">
        <f>F4+F5+F6+F7+F8+F9+F10</f>
        <v>0</v>
      </c>
      <c r="G11" s="3"/>
    </row>
    <row r="12" spans="1:7">
      <c r="A12" s="2"/>
      <c r="F12" s="79">
        <f>Geral!H140+Geral!I140+Geral!J140+Geral!K140</f>
        <v>23</v>
      </c>
      <c r="G12" s="3"/>
    </row>
    <row r="13" spans="1:7">
      <c r="A13" s="70"/>
      <c r="B13" s="52"/>
      <c r="C13" s="52"/>
      <c r="D13" s="52"/>
      <c r="E13" s="52"/>
      <c r="F13" s="71">
        <f>F11/F12</f>
        <v>0</v>
      </c>
      <c r="G13" s="80"/>
    </row>
  </sheetData>
  <mergeCells count="2">
    <mergeCell ref="A1:G1"/>
    <mergeCell ref="B2:G2"/>
  </mergeCells>
  <pageMargins left="0.75" right="0.75" top="1" bottom="1" header="0.5" footer="0.5"/>
  <pageSetup paperSize="9" scale="65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3" sqref="B3"/>
    </sheetView>
  </sheetViews>
  <sheetFormatPr defaultColWidth="9.140625" defaultRowHeight="15"/>
  <cols>
    <col min="2" max="2" width="30.140625" customWidth="1"/>
    <col min="3" max="4" width="19.42578125" customWidth="1"/>
    <col min="5" max="6" width="20.42578125" customWidth="1"/>
    <col min="7" max="7" width="14.140625" customWidth="1"/>
    <col min="8" max="8" width="13.7109375" customWidth="1"/>
    <col min="9" max="9" width="13"/>
  </cols>
  <sheetData>
    <row r="1" spans="1:9" ht="84.95" customHeight="1">
      <c r="A1" s="323"/>
      <c r="B1" s="324"/>
      <c r="C1" s="324"/>
      <c r="D1" s="324"/>
      <c r="E1" s="324"/>
      <c r="F1" s="324"/>
      <c r="G1" s="324"/>
      <c r="H1" s="324"/>
      <c r="I1" s="325"/>
    </row>
    <row r="2" spans="1:9">
      <c r="A2" s="64">
        <v>4</v>
      </c>
      <c r="B2" s="329" t="s">
        <v>300</v>
      </c>
      <c r="C2" s="330"/>
      <c r="D2" s="330"/>
      <c r="E2" s="330"/>
      <c r="F2" s="330"/>
      <c r="G2" s="330"/>
      <c r="H2" s="330"/>
      <c r="I2" s="331"/>
    </row>
    <row r="3" spans="1:9">
      <c r="A3" s="65"/>
      <c r="B3" s="66"/>
      <c r="C3" s="66" t="s">
        <v>179</v>
      </c>
      <c r="D3" s="66" t="s">
        <v>180</v>
      </c>
      <c r="E3" s="332" t="s">
        <v>169</v>
      </c>
      <c r="F3" s="332"/>
      <c r="G3" s="66" t="s">
        <v>181</v>
      </c>
      <c r="H3" s="66" t="s">
        <v>182</v>
      </c>
      <c r="I3" s="72" t="s">
        <v>183</v>
      </c>
    </row>
    <row r="4" spans="1:9">
      <c r="A4" s="14" t="s">
        <v>57</v>
      </c>
      <c r="B4" s="67" t="s">
        <v>204</v>
      </c>
      <c r="C4" s="17" t="s">
        <v>205</v>
      </c>
      <c r="D4" s="68">
        <v>22</v>
      </c>
      <c r="E4" s="303">
        <v>1</v>
      </c>
      <c r="F4" s="303"/>
      <c r="G4" s="69">
        <v>0</v>
      </c>
      <c r="H4" s="69">
        <f>D4*G4</f>
        <v>0</v>
      </c>
      <c r="I4" s="73">
        <f>H4*12</f>
        <v>0</v>
      </c>
    </row>
    <row r="5" spans="1:9">
      <c r="A5" s="14" t="s">
        <v>70</v>
      </c>
      <c r="B5" s="67" t="s">
        <v>206</v>
      </c>
      <c r="C5" s="17" t="s">
        <v>205</v>
      </c>
      <c r="D5" s="68">
        <v>1</v>
      </c>
      <c r="E5" s="303">
        <v>6</v>
      </c>
      <c r="F5" s="303"/>
      <c r="G5" s="69">
        <v>0</v>
      </c>
      <c r="H5" s="69">
        <f>(D5/E5)*G5</f>
        <v>0</v>
      </c>
      <c r="I5" s="73">
        <f>H5*12</f>
        <v>0</v>
      </c>
    </row>
    <row r="6" spans="1:9">
      <c r="A6" s="14" t="s">
        <v>77</v>
      </c>
      <c r="B6" s="67" t="s">
        <v>207</v>
      </c>
      <c r="C6" s="17" t="s">
        <v>205</v>
      </c>
      <c r="D6" s="68">
        <v>22</v>
      </c>
      <c r="E6" s="303">
        <v>1</v>
      </c>
      <c r="F6" s="303"/>
      <c r="G6" s="69">
        <v>0</v>
      </c>
      <c r="H6" s="69">
        <f>D6*G6</f>
        <v>0</v>
      </c>
      <c r="I6" s="73">
        <f>H6*12</f>
        <v>0</v>
      </c>
    </row>
    <row r="7" spans="1:9">
      <c r="A7" s="70"/>
      <c r="B7" s="52"/>
      <c r="C7" s="52"/>
      <c r="D7" s="52"/>
      <c r="E7" s="52"/>
      <c r="F7" s="52"/>
      <c r="G7" s="52"/>
      <c r="H7" s="71">
        <f>H4+H5+H6</f>
        <v>0</v>
      </c>
      <c r="I7" s="74">
        <f>I4+I5+I6</f>
        <v>0</v>
      </c>
    </row>
  </sheetData>
  <mergeCells count="6">
    <mergeCell ref="E6:F6"/>
    <mergeCell ref="A1:I1"/>
    <mergeCell ref="B2:I2"/>
    <mergeCell ref="E3:F3"/>
    <mergeCell ref="E4:F4"/>
    <mergeCell ref="E5:F5"/>
  </mergeCells>
  <pageMargins left="0.75" right="0.75" top="1" bottom="1" header="0.5" footer="0.5"/>
  <pageSetup paperSize="9" scale="53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workbookViewId="0">
      <selection activeCell="G10" sqref="G10"/>
    </sheetView>
  </sheetViews>
  <sheetFormatPr defaultColWidth="9.140625" defaultRowHeight="15"/>
  <cols>
    <col min="1" max="1" width="5.140625" customWidth="1"/>
    <col min="2" max="2" width="59" customWidth="1"/>
    <col min="3" max="3" width="29.5703125" customWidth="1"/>
    <col min="4" max="4" width="10.85546875" customWidth="1"/>
    <col min="5" max="5" width="20.5703125" style="1" customWidth="1"/>
    <col min="6" max="6" width="14.28515625" customWidth="1"/>
    <col min="7" max="7" width="12.85546875" customWidth="1"/>
    <col min="8" max="8" width="14.42578125" customWidth="1"/>
    <col min="12" max="12" width="12.85546875"/>
    <col min="13" max="13" width="11.7109375"/>
  </cols>
  <sheetData>
    <row r="1" spans="1:8" ht="75" customHeight="1">
      <c r="A1" s="323"/>
      <c r="B1" s="324"/>
      <c r="C1" s="324"/>
      <c r="D1" s="324"/>
      <c r="E1" s="333"/>
      <c r="F1" s="324"/>
      <c r="G1" s="324"/>
      <c r="H1" s="325"/>
    </row>
    <row r="2" spans="1:8">
      <c r="A2" s="2"/>
      <c r="H2" s="3"/>
    </row>
    <row r="3" spans="1:8">
      <c r="A3" s="342" t="s">
        <v>208</v>
      </c>
      <c r="B3" s="343" t="s">
        <v>209</v>
      </c>
      <c r="C3" s="344" t="s">
        <v>210</v>
      </c>
      <c r="D3" s="343" t="s">
        <v>211</v>
      </c>
      <c r="E3" s="349" t="s">
        <v>212</v>
      </c>
      <c r="F3" s="334" t="s">
        <v>213</v>
      </c>
      <c r="G3" s="334"/>
      <c r="H3" s="335"/>
    </row>
    <row r="4" spans="1:8" ht="69" customHeight="1">
      <c r="A4" s="342"/>
      <c r="B4" s="343"/>
      <c r="C4" s="345"/>
      <c r="D4" s="343"/>
      <c r="E4" s="349"/>
      <c r="F4" s="5" t="s">
        <v>214</v>
      </c>
      <c r="G4" s="4" t="s">
        <v>215</v>
      </c>
      <c r="H4" s="6" t="s">
        <v>216</v>
      </c>
    </row>
    <row r="5" spans="1:8">
      <c r="A5" s="7">
        <v>1</v>
      </c>
      <c r="B5" s="8" t="s">
        <v>217</v>
      </c>
      <c r="C5" s="8"/>
      <c r="D5" s="9"/>
      <c r="E5" s="10"/>
      <c r="F5" s="11"/>
      <c r="G5" s="12"/>
      <c r="H5" s="13"/>
    </row>
    <row r="6" spans="1:8">
      <c r="A6" s="14" t="s">
        <v>218</v>
      </c>
      <c r="B6" s="15" t="s">
        <v>219</v>
      </c>
      <c r="C6" s="346" t="s">
        <v>220</v>
      </c>
      <c r="D6" s="17" t="s">
        <v>221</v>
      </c>
      <c r="E6" s="18">
        <v>4897</v>
      </c>
      <c r="F6" s="19">
        <f t="shared" ref="F6:F11" si="0">$F$94</f>
        <v>0</v>
      </c>
      <c r="G6" s="20">
        <f>ROUND(E6*F6,2)</f>
        <v>0</v>
      </c>
      <c r="H6" s="21">
        <f t="shared" ref="H6:H11" si="1">ROUND(G6*12,2)</f>
        <v>0</v>
      </c>
    </row>
    <row r="7" spans="1:8">
      <c r="A7" s="14" t="s">
        <v>222</v>
      </c>
      <c r="B7" s="15" t="s">
        <v>223</v>
      </c>
      <c r="C7" s="347"/>
      <c r="D7" s="17" t="s">
        <v>221</v>
      </c>
      <c r="E7" s="18">
        <v>0</v>
      </c>
      <c r="F7" s="19">
        <f t="shared" si="0"/>
        <v>0</v>
      </c>
      <c r="G7" s="20">
        <f t="shared" ref="G7:G10" si="2">ROUND(E7*F7,2)</f>
        <v>0</v>
      </c>
      <c r="H7" s="21">
        <f t="shared" si="1"/>
        <v>0</v>
      </c>
    </row>
    <row r="8" spans="1:8">
      <c r="A8" s="14" t="s">
        <v>224</v>
      </c>
      <c r="B8" s="22" t="s">
        <v>225</v>
      </c>
      <c r="C8" s="347"/>
      <c r="D8" s="17" t="s">
        <v>221</v>
      </c>
      <c r="E8" s="18">
        <v>106</v>
      </c>
      <c r="F8" s="19">
        <f t="shared" si="0"/>
        <v>0</v>
      </c>
      <c r="G8" s="20">
        <f t="shared" si="2"/>
        <v>0</v>
      </c>
      <c r="H8" s="21">
        <f t="shared" si="1"/>
        <v>0</v>
      </c>
    </row>
    <row r="9" spans="1:8">
      <c r="A9" s="14" t="s">
        <v>226</v>
      </c>
      <c r="B9" s="22" t="s">
        <v>227</v>
      </c>
      <c r="C9" s="347"/>
      <c r="D9" s="17" t="s">
        <v>221</v>
      </c>
      <c r="E9" s="18">
        <v>3587</v>
      </c>
      <c r="F9" s="19">
        <f t="shared" si="0"/>
        <v>0</v>
      </c>
      <c r="G9" s="20">
        <f t="shared" si="2"/>
        <v>0</v>
      </c>
      <c r="H9" s="21">
        <f t="shared" si="1"/>
        <v>0</v>
      </c>
    </row>
    <row r="10" spans="1:8">
      <c r="A10" s="14" t="s">
        <v>228</v>
      </c>
      <c r="B10" s="22" t="s">
        <v>229</v>
      </c>
      <c r="C10" s="347"/>
      <c r="D10" s="17" t="s">
        <v>221</v>
      </c>
      <c r="E10" s="18">
        <v>4195</v>
      </c>
      <c r="F10" s="19">
        <f t="shared" si="0"/>
        <v>0</v>
      </c>
      <c r="G10" s="20">
        <f t="shared" si="2"/>
        <v>0</v>
      </c>
      <c r="H10" s="21">
        <f t="shared" si="1"/>
        <v>0</v>
      </c>
    </row>
    <row r="11" spans="1:8">
      <c r="A11" s="14" t="s">
        <v>230</v>
      </c>
      <c r="B11" s="22" t="s">
        <v>231</v>
      </c>
      <c r="C11" s="348"/>
      <c r="D11" s="17" t="s">
        <v>221</v>
      </c>
      <c r="E11" s="24">
        <v>0</v>
      </c>
      <c r="F11" s="19">
        <f t="shared" si="0"/>
        <v>0</v>
      </c>
      <c r="G11" s="20">
        <f>ROUND(E11*F11,2)</f>
        <v>0</v>
      </c>
      <c r="H11" s="21">
        <f t="shared" si="1"/>
        <v>0</v>
      </c>
    </row>
    <row r="12" spans="1:8">
      <c r="A12" s="336"/>
      <c r="B12" s="337"/>
      <c r="C12" s="337"/>
      <c r="D12" s="337"/>
      <c r="E12" s="25">
        <f>E6+E7+E8+E9+E10+E11</f>
        <v>12785</v>
      </c>
      <c r="F12" s="26"/>
      <c r="G12" s="27">
        <f>SUM(G6:G11)</f>
        <v>0</v>
      </c>
      <c r="H12" s="27">
        <f>SUM(H6:H11)</f>
        <v>0</v>
      </c>
    </row>
    <row r="13" spans="1:8">
      <c r="A13" s="7">
        <v>2</v>
      </c>
      <c r="B13" s="8" t="s">
        <v>232</v>
      </c>
      <c r="C13" s="8"/>
      <c r="D13" s="9"/>
      <c r="E13" s="28"/>
      <c r="F13" s="29"/>
      <c r="G13" s="30"/>
      <c r="H13" s="31"/>
    </row>
    <row r="14" spans="1:8">
      <c r="A14" s="14" t="s">
        <v>233</v>
      </c>
      <c r="B14" s="15" t="s">
        <v>219</v>
      </c>
      <c r="C14" s="346" t="s">
        <v>234</v>
      </c>
      <c r="D14" s="17" t="s">
        <v>221</v>
      </c>
      <c r="E14" s="18">
        <v>775</v>
      </c>
      <c r="F14" s="350">
        <f>F6</f>
        <v>0</v>
      </c>
      <c r="G14" s="20">
        <f>ROUND(E14*F14,2)</f>
        <v>0</v>
      </c>
      <c r="H14" s="21">
        <f t="shared" ref="H14:H19" si="3">ROUND(G14*12,2)</f>
        <v>0</v>
      </c>
    </row>
    <row r="15" spans="1:8">
      <c r="A15" s="14" t="s">
        <v>235</v>
      </c>
      <c r="B15" s="15" t="s">
        <v>223</v>
      </c>
      <c r="C15" s="347"/>
      <c r="D15" s="17" t="s">
        <v>221</v>
      </c>
      <c r="E15" s="24">
        <v>0</v>
      </c>
      <c r="F15" s="350">
        <f>F11</f>
        <v>0</v>
      </c>
      <c r="G15" s="32">
        <f t="shared" ref="G15:G19" si="4">ROUND(E15*F15,2)</f>
        <v>0</v>
      </c>
      <c r="H15" s="21">
        <f t="shared" si="3"/>
        <v>0</v>
      </c>
    </row>
    <row r="16" spans="1:8">
      <c r="A16" s="14" t="s">
        <v>236</v>
      </c>
      <c r="B16" s="22" t="s">
        <v>225</v>
      </c>
      <c r="C16" s="347"/>
      <c r="D16" s="17" t="s">
        <v>221</v>
      </c>
      <c r="E16" s="24">
        <v>37</v>
      </c>
      <c r="F16" s="350">
        <f>F11</f>
        <v>0</v>
      </c>
      <c r="G16" s="32">
        <f>ROUND(E16*F16,2)</f>
        <v>0</v>
      </c>
      <c r="H16" s="21">
        <f t="shared" si="3"/>
        <v>0</v>
      </c>
    </row>
    <row r="17" spans="1:8">
      <c r="A17" s="14" t="s">
        <v>237</v>
      </c>
      <c r="B17" s="22" t="s">
        <v>227</v>
      </c>
      <c r="C17" s="347"/>
      <c r="D17" s="17" t="s">
        <v>221</v>
      </c>
      <c r="E17" s="24">
        <v>2210</v>
      </c>
      <c r="F17" s="350">
        <f>F11</f>
        <v>0</v>
      </c>
      <c r="G17" s="32">
        <f t="shared" si="4"/>
        <v>0</v>
      </c>
      <c r="H17" s="21">
        <f t="shared" si="3"/>
        <v>0</v>
      </c>
    </row>
    <row r="18" spans="1:8">
      <c r="A18" s="14" t="s">
        <v>238</v>
      </c>
      <c r="B18" s="22" t="s">
        <v>229</v>
      </c>
      <c r="C18" s="347"/>
      <c r="D18" s="17" t="s">
        <v>221</v>
      </c>
      <c r="E18" s="24">
        <v>1300</v>
      </c>
      <c r="F18" s="350">
        <f>F11</f>
        <v>0</v>
      </c>
      <c r="G18" s="32">
        <f t="shared" si="4"/>
        <v>0</v>
      </c>
      <c r="H18" s="21">
        <f t="shared" si="3"/>
        <v>0</v>
      </c>
    </row>
    <row r="19" spans="1:8">
      <c r="A19" s="14" t="s">
        <v>239</v>
      </c>
      <c r="B19" s="22" t="s">
        <v>231</v>
      </c>
      <c r="C19" s="347"/>
      <c r="D19" s="17" t="s">
        <v>221</v>
      </c>
      <c r="E19" s="24">
        <v>0</v>
      </c>
      <c r="F19" s="350">
        <f>F11</f>
        <v>0</v>
      </c>
      <c r="G19" s="32">
        <f t="shared" si="4"/>
        <v>0</v>
      </c>
      <c r="H19" s="21">
        <f t="shared" si="3"/>
        <v>0</v>
      </c>
    </row>
    <row r="20" spans="1:8">
      <c r="A20" s="33"/>
      <c r="B20" s="15"/>
      <c r="C20" s="348"/>
      <c r="D20" s="17"/>
      <c r="E20" s="24">
        <f>SUM(E14:E19)</f>
        <v>4322</v>
      </c>
      <c r="F20" s="34"/>
      <c r="G20" s="35">
        <f>SUM(G14:G19)</f>
        <v>0</v>
      </c>
      <c r="H20" s="36">
        <f>SUM(H14:H19)</f>
        <v>0</v>
      </c>
    </row>
    <row r="21" spans="1:8">
      <c r="A21" s="7">
        <v>3</v>
      </c>
      <c r="B21" s="37" t="s">
        <v>240</v>
      </c>
      <c r="C21" s="37"/>
      <c r="D21" s="38"/>
      <c r="E21" s="28"/>
      <c r="F21" s="29"/>
      <c r="G21" s="30"/>
      <c r="H21" s="31"/>
    </row>
    <row r="22" spans="1:8">
      <c r="A22" s="14" t="s">
        <v>184</v>
      </c>
      <c r="B22" s="15" t="s">
        <v>219</v>
      </c>
      <c r="C22" s="346" t="s">
        <v>241</v>
      </c>
      <c r="D22" s="17" t="s">
        <v>221</v>
      </c>
      <c r="E22" s="18">
        <v>680</v>
      </c>
      <c r="F22" s="19">
        <f>F6</f>
        <v>0</v>
      </c>
      <c r="G22" s="20">
        <f t="shared" ref="G22:G27" si="5">ROUND(E22*F22,2)</f>
        <v>0</v>
      </c>
      <c r="H22" s="21">
        <f t="shared" ref="H22:H27" si="6">ROUND(G22*12,2)</f>
        <v>0</v>
      </c>
    </row>
    <row r="23" spans="1:8">
      <c r="A23" s="14" t="s">
        <v>187</v>
      </c>
      <c r="B23" s="15" t="s">
        <v>223</v>
      </c>
      <c r="C23" s="347"/>
      <c r="D23" s="17" t="s">
        <v>221</v>
      </c>
      <c r="E23" s="24">
        <v>0</v>
      </c>
      <c r="F23" s="19">
        <f>F6</f>
        <v>0</v>
      </c>
      <c r="G23" s="32">
        <f t="shared" si="5"/>
        <v>0</v>
      </c>
      <c r="H23" s="21">
        <f t="shared" si="6"/>
        <v>0</v>
      </c>
    </row>
    <row r="24" spans="1:8">
      <c r="A24" s="14" t="s">
        <v>190</v>
      </c>
      <c r="B24" s="22" t="s">
        <v>225</v>
      </c>
      <c r="C24" s="347"/>
      <c r="D24" s="17" t="s">
        <v>221</v>
      </c>
      <c r="E24" s="24">
        <v>15</v>
      </c>
      <c r="F24" s="19">
        <f>F6</f>
        <v>0</v>
      </c>
      <c r="G24" s="32">
        <f t="shared" si="5"/>
        <v>0</v>
      </c>
      <c r="H24" s="21">
        <f t="shared" si="6"/>
        <v>0</v>
      </c>
    </row>
    <row r="25" spans="1:8">
      <c r="A25" s="14" t="s">
        <v>193</v>
      </c>
      <c r="B25" s="22" t="s">
        <v>227</v>
      </c>
      <c r="C25" s="347"/>
      <c r="D25" s="17" t="s">
        <v>221</v>
      </c>
      <c r="E25" s="24">
        <v>5480</v>
      </c>
      <c r="F25" s="19">
        <f>F6</f>
        <v>0</v>
      </c>
      <c r="G25" s="32">
        <f t="shared" si="5"/>
        <v>0</v>
      </c>
      <c r="H25" s="21">
        <f t="shared" si="6"/>
        <v>0</v>
      </c>
    </row>
    <row r="26" spans="1:8">
      <c r="A26" s="14" t="s">
        <v>196</v>
      </c>
      <c r="B26" s="22" t="s">
        <v>229</v>
      </c>
      <c r="C26" s="347"/>
      <c r="D26" s="17" t="s">
        <v>221</v>
      </c>
      <c r="E26" s="24">
        <v>1000</v>
      </c>
      <c r="F26" s="19">
        <f>F6</f>
        <v>0</v>
      </c>
      <c r="G26" s="32">
        <f t="shared" si="5"/>
        <v>0</v>
      </c>
      <c r="H26" s="21">
        <f t="shared" si="6"/>
        <v>0</v>
      </c>
    </row>
    <row r="27" spans="1:8">
      <c r="A27" s="14" t="s">
        <v>199</v>
      </c>
      <c r="B27" s="22" t="s">
        <v>231</v>
      </c>
      <c r="C27" s="347"/>
      <c r="D27" s="17" t="s">
        <v>221</v>
      </c>
      <c r="E27" s="24">
        <v>0</v>
      </c>
      <c r="F27" s="19">
        <f>F6</f>
        <v>0</v>
      </c>
      <c r="G27" s="32">
        <f t="shared" si="5"/>
        <v>0</v>
      </c>
      <c r="H27" s="21">
        <f t="shared" si="6"/>
        <v>0</v>
      </c>
    </row>
    <row r="28" spans="1:8">
      <c r="A28" s="33"/>
      <c r="B28" s="15"/>
      <c r="C28" s="347"/>
      <c r="D28" s="16"/>
      <c r="E28" s="39">
        <f>SUM(E22:E27)</f>
        <v>7175</v>
      </c>
      <c r="F28" s="40"/>
      <c r="G28" s="41">
        <f>SUM(G22:G27)</f>
        <v>0</v>
      </c>
      <c r="H28" s="42">
        <f>SUM(H22:H27)</f>
        <v>0</v>
      </c>
    </row>
    <row r="29" spans="1:8">
      <c r="A29" s="7">
        <v>4</v>
      </c>
      <c r="B29" s="43" t="s">
        <v>242</v>
      </c>
      <c r="C29" s="338" t="s">
        <v>243</v>
      </c>
      <c r="D29" s="339"/>
      <c r="E29" s="340"/>
      <c r="F29" s="339"/>
      <c r="G29" s="339"/>
      <c r="H29" s="341"/>
    </row>
    <row r="30" spans="1:8">
      <c r="A30" s="14" t="s">
        <v>57</v>
      </c>
      <c r="B30" s="15" t="s">
        <v>219</v>
      </c>
      <c r="C30" s="347" t="s">
        <v>244</v>
      </c>
      <c r="D30" s="23" t="s">
        <v>221</v>
      </c>
      <c r="E30" s="44">
        <v>290</v>
      </c>
      <c r="F30" s="45">
        <f>F22</f>
        <v>0</v>
      </c>
      <c r="G30" s="46">
        <f t="shared" ref="G30:G35" si="7">ROUND(E30*F30,2)</f>
        <v>0</v>
      </c>
      <c r="H30" s="47">
        <f t="shared" ref="H30:H35" si="8">ROUND(G30*12,2)</f>
        <v>0</v>
      </c>
    </row>
    <row r="31" spans="1:8">
      <c r="A31" s="14" t="s">
        <v>70</v>
      </c>
      <c r="B31" s="15" t="s">
        <v>223</v>
      </c>
      <c r="C31" s="347"/>
      <c r="D31" s="17" t="s">
        <v>221</v>
      </c>
      <c r="E31" s="24">
        <v>0</v>
      </c>
      <c r="F31" s="45">
        <f>F22</f>
        <v>0</v>
      </c>
      <c r="G31" s="32">
        <f t="shared" si="7"/>
        <v>0</v>
      </c>
      <c r="H31" s="47">
        <f t="shared" si="8"/>
        <v>0</v>
      </c>
    </row>
    <row r="32" spans="1:8">
      <c r="A32" s="14" t="s">
        <v>77</v>
      </c>
      <c r="B32" s="22" t="s">
        <v>225</v>
      </c>
      <c r="C32" s="347"/>
      <c r="D32" s="17" t="s">
        <v>221</v>
      </c>
      <c r="E32" s="24">
        <v>18</v>
      </c>
      <c r="F32" s="45">
        <f>F22</f>
        <v>0</v>
      </c>
      <c r="G32" s="20">
        <f t="shared" si="7"/>
        <v>0</v>
      </c>
      <c r="H32" s="47">
        <f t="shared" si="8"/>
        <v>0</v>
      </c>
    </row>
    <row r="33" spans="1:8">
      <c r="A33" s="14" t="s">
        <v>85</v>
      </c>
      <c r="B33" s="22" t="s">
        <v>227</v>
      </c>
      <c r="C33" s="347"/>
      <c r="D33" s="17" t="s">
        <v>221</v>
      </c>
      <c r="E33" s="24">
        <v>350</v>
      </c>
      <c r="F33" s="45">
        <f>F22</f>
        <v>0</v>
      </c>
      <c r="G33" s="32">
        <f t="shared" si="7"/>
        <v>0</v>
      </c>
      <c r="H33" s="47">
        <f t="shared" si="8"/>
        <v>0</v>
      </c>
    </row>
    <row r="34" spans="1:8">
      <c r="A34" s="14" t="s">
        <v>95</v>
      </c>
      <c r="B34" s="22" t="s">
        <v>229</v>
      </c>
      <c r="C34" s="347"/>
      <c r="D34" s="17" t="s">
        <v>221</v>
      </c>
      <c r="E34" s="24">
        <v>1200</v>
      </c>
      <c r="F34" s="45">
        <f>F31</f>
        <v>0</v>
      </c>
      <c r="G34" s="20">
        <f t="shared" si="7"/>
        <v>0</v>
      </c>
      <c r="H34" s="47">
        <f t="shared" si="8"/>
        <v>0</v>
      </c>
    </row>
    <row r="35" spans="1:8">
      <c r="A35" s="14" t="s">
        <v>111</v>
      </c>
      <c r="B35" s="22" t="s">
        <v>231</v>
      </c>
      <c r="C35" s="347"/>
      <c r="D35" s="17" t="s">
        <v>221</v>
      </c>
      <c r="E35" s="24">
        <v>0</v>
      </c>
      <c r="F35" s="45">
        <f>F32</f>
        <v>0</v>
      </c>
      <c r="G35" s="32">
        <f t="shared" si="7"/>
        <v>0</v>
      </c>
      <c r="H35" s="47">
        <f t="shared" si="8"/>
        <v>0</v>
      </c>
    </row>
    <row r="36" spans="1:8">
      <c r="A36" s="33"/>
      <c r="B36" s="15"/>
      <c r="C36" s="348"/>
      <c r="D36" s="17"/>
      <c r="E36" s="24">
        <f>SUM(E30:E35)</f>
        <v>1858</v>
      </c>
      <c r="F36" s="48"/>
      <c r="G36" s="49">
        <f>SUM(G30:G35)</f>
        <v>0</v>
      </c>
      <c r="H36" s="50">
        <f>SUM(H30:H35)</f>
        <v>0</v>
      </c>
    </row>
    <row r="37" spans="1:8">
      <c r="A37" s="7">
        <v>5</v>
      </c>
      <c r="B37" s="37" t="s">
        <v>245</v>
      </c>
      <c r="C37" s="37"/>
      <c r="D37" s="38"/>
      <c r="E37" s="28"/>
      <c r="F37" s="29"/>
      <c r="G37" s="30"/>
      <c r="H37" s="31"/>
    </row>
    <row r="38" spans="1:8">
      <c r="A38" s="14" t="s">
        <v>246</v>
      </c>
      <c r="B38" s="15" t="s">
        <v>219</v>
      </c>
      <c r="C38" s="346" t="str">
        <f>C30</f>
        <v>7:00 ATÉ 15:00 HS</v>
      </c>
      <c r="D38" s="17" t="s">
        <v>221</v>
      </c>
      <c r="E38" s="18">
        <v>430</v>
      </c>
      <c r="F38" s="19">
        <f>F35</f>
        <v>0</v>
      </c>
      <c r="G38" s="20">
        <f t="shared" ref="G38:G43" si="9">ROUND(E38*F38,2)</f>
        <v>0</v>
      </c>
      <c r="H38" s="21">
        <f t="shared" ref="H38:H43" si="10">ROUND(G38*12,2)</f>
        <v>0</v>
      </c>
    </row>
    <row r="39" spans="1:8">
      <c r="A39" s="14" t="s">
        <v>247</v>
      </c>
      <c r="B39" s="15" t="s">
        <v>223</v>
      </c>
      <c r="C39" s="347"/>
      <c r="D39" s="17" t="s">
        <v>221</v>
      </c>
      <c r="E39" s="24">
        <v>0</v>
      </c>
      <c r="F39" s="19">
        <f>F35</f>
        <v>0</v>
      </c>
      <c r="G39" s="20">
        <f t="shared" si="9"/>
        <v>0</v>
      </c>
      <c r="H39" s="21">
        <f t="shared" si="10"/>
        <v>0</v>
      </c>
    </row>
    <row r="40" spans="1:8">
      <c r="A40" s="14" t="s">
        <v>248</v>
      </c>
      <c r="B40" s="22" t="s">
        <v>225</v>
      </c>
      <c r="C40" s="347"/>
      <c r="D40" s="17" t="s">
        <v>221</v>
      </c>
      <c r="E40" s="24">
        <v>25</v>
      </c>
      <c r="F40" s="19">
        <f>F35</f>
        <v>0</v>
      </c>
      <c r="G40" s="20">
        <f t="shared" si="9"/>
        <v>0</v>
      </c>
      <c r="H40" s="21">
        <f t="shared" si="10"/>
        <v>0</v>
      </c>
    </row>
    <row r="41" spans="1:8">
      <c r="A41" s="14" t="s">
        <v>249</v>
      </c>
      <c r="B41" s="22" t="s">
        <v>227</v>
      </c>
      <c r="C41" s="347"/>
      <c r="D41" s="17" t="s">
        <v>221</v>
      </c>
      <c r="E41" s="24">
        <v>960</v>
      </c>
      <c r="F41" s="19">
        <f>F35</f>
        <v>0</v>
      </c>
      <c r="G41" s="20">
        <f t="shared" si="9"/>
        <v>0</v>
      </c>
      <c r="H41" s="21">
        <f t="shared" si="10"/>
        <v>0</v>
      </c>
    </row>
    <row r="42" spans="1:8">
      <c r="A42" s="14" t="s">
        <v>250</v>
      </c>
      <c r="B42" s="22" t="s">
        <v>229</v>
      </c>
      <c r="C42" s="347"/>
      <c r="D42" s="17" t="s">
        <v>221</v>
      </c>
      <c r="E42" s="24">
        <v>2207</v>
      </c>
      <c r="F42" s="19">
        <f>F35</f>
        <v>0</v>
      </c>
      <c r="G42" s="20">
        <f t="shared" si="9"/>
        <v>0</v>
      </c>
      <c r="H42" s="21">
        <f t="shared" si="10"/>
        <v>0</v>
      </c>
    </row>
    <row r="43" spans="1:8">
      <c r="A43" s="14" t="s">
        <v>251</v>
      </c>
      <c r="B43" s="22" t="s">
        <v>231</v>
      </c>
      <c r="C43" s="347"/>
      <c r="D43" s="17" t="s">
        <v>221</v>
      </c>
      <c r="E43" s="24">
        <v>0</v>
      </c>
      <c r="F43" s="19">
        <f>F38</f>
        <v>0</v>
      </c>
      <c r="G43" s="32">
        <f t="shared" si="9"/>
        <v>0</v>
      </c>
      <c r="H43" s="21">
        <f t="shared" si="10"/>
        <v>0</v>
      </c>
    </row>
    <row r="44" spans="1:8">
      <c r="A44" s="33"/>
      <c r="B44" s="15"/>
      <c r="C44" s="347"/>
      <c r="D44" s="16"/>
      <c r="E44" s="39">
        <f>SUM(E38:E43)</f>
        <v>3622</v>
      </c>
      <c r="F44" s="40"/>
      <c r="G44" s="41">
        <f>SUM(G38:G43)</f>
        <v>0</v>
      </c>
      <c r="H44" s="42">
        <f>SUM(H38:H43)</f>
        <v>0</v>
      </c>
    </row>
    <row r="45" spans="1:8">
      <c r="A45" s="7">
        <v>6</v>
      </c>
      <c r="B45" s="43" t="s">
        <v>252</v>
      </c>
      <c r="C45" s="338" t="s">
        <v>253</v>
      </c>
      <c r="D45" s="339"/>
      <c r="E45" s="340"/>
      <c r="F45" s="339"/>
      <c r="G45" s="339"/>
      <c r="H45" s="341"/>
    </row>
    <row r="46" spans="1:8">
      <c r="A46" s="14" t="s">
        <v>254</v>
      </c>
      <c r="B46" s="15" t="s">
        <v>219</v>
      </c>
      <c r="C46" s="347" t="str">
        <f>C38</f>
        <v>7:00 ATÉ 15:00 HS</v>
      </c>
      <c r="D46" s="23" t="s">
        <v>221</v>
      </c>
      <c r="E46" s="44">
        <v>40</v>
      </c>
      <c r="F46" s="45">
        <f>F43</f>
        <v>0</v>
      </c>
      <c r="G46" s="46">
        <f t="shared" ref="G46:G51" si="11">ROUND(E46*F46,2)</f>
        <v>0</v>
      </c>
      <c r="H46" s="47">
        <f t="shared" ref="H46:H51" si="12">ROUND(G46*12,2)</f>
        <v>0</v>
      </c>
    </row>
    <row r="47" spans="1:8">
      <c r="A47" s="14" t="s">
        <v>255</v>
      </c>
      <c r="B47" s="15" t="s">
        <v>223</v>
      </c>
      <c r="C47" s="347"/>
      <c r="D47" s="17" t="s">
        <v>221</v>
      </c>
      <c r="E47" s="24">
        <v>0</v>
      </c>
      <c r="F47" s="45">
        <f>F46</f>
        <v>0</v>
      </c>
      <c r="G47" s="32">
        <f t="shared" si="11"/>
        <v>0</v>
      </c>
      <c r="H47" s="47">
        <f t="shared" si="12"/>
        <v>0</v>
      </c>
    </row>
    <row r="48" spans="1:8">
      <c r="A48" s="14" t="s">
        <v>256</v>
      </c>
      <c r="B48" s="22" t="s">
        <v>225</v>
      </c>
      <c r="C48" s="347"/>
      <c r="D48" s="17" t="s">
        <v>221</v>
      </c>
      <c r="E48" s="24">
        <v>6</v>
      </c>
      <c r="F48" s="45">
        <f>F46</f>
        <v>0</v>
      </c>
      <c r="G48" s="32">
        <f t="shared" si="11"/>
        <v>0</v>
      </c>
      <c r="H48" s="47">
        <f t="shared" si="12"/>
        <v>0</v>
      </c>
    </row>
    <row r="49" spans="1:8">
      <c r="A49" s="14" t="s">
        <v>257</v>
      </c>
      <c r="B49" s="22" t="s">
        <v>227</v>
      </c>
      <c r="C49" s="347"/>
      <c r="D49" s="17" t="s">
        <v>221</v>
      </c>
      <c r="E49" s="24">
        <v>15</v>
      </c>
      <c r="F49" s="45">
        <f>F46</f>
        <v>0</v>
      </c>
      <c r="G49" s="32">
        <f t="shared" si="11"/>
        <v>0</v>
      </c>
      <c r="H49" s="47">
        <f t="shared" si="12"/>
        <v>0</v>
      </c>
    </row>
    <row r="50" spans="1:8">
      <c r="A50" s="14" t="s">
        <v>258</v>
      </c>
      <c r="B50" s="22" t="s">
        <v>229</v>
      </c>
      <c r="C50" s="347"/>
      <c r="D50" s="17" t="s">
        <v>221</v>
      </c>
      <c r="E50" s="24">
        <v>1800</v>
      </c>
      <c r="F50" s="45">
        <f>F46</f>
        <v>0</v>
      </c>
      <c r="G50" s="32">
        <f t="shared" si="11"/>
        <v>0</v>
      </c>
      <c r="H50" s="47">
        <f t="shared" si="12"/>
        <v>0</v>
      </c>
    </row>
    <row r="51" spans="1:8">
      <c r="A51" s="14" t="s">
        <v>259</v>
      </c>
      <c r="B51" s="22" t="s">
        <v>231</v>
      </c>
      <c r="C51" s="347"/>
      <c r="D51" s="17" t="s">
        <v>221</v>
      </c>
      <c r="E51" s="24">
        <v>0</v>
      </c>
      <c r="F51" s="45">
        <f>F46</f>
        <v>0</v>
      </c>
      <c r="G51" s="32">
        <f t="shared" si="11"/>
        <v>0</v>
      </c>
      <c r="H51" s="47">
        <f t="shared" si="12"/>
        <v>0</v>
      </c>
    </row>
    <row r="52" spans="1:8">
      <c r="A52" s="33"/>
      <c r="B52" s="15"/>
      <c r="C52" s="348"/>
      <c r="D52" s="17"/>
      <c r="E52" s="24">
        <f>SUM(E46:E51)</f>
        <v>1861</v>
      </c>
      <c r="F52" s="48"/>
      <c r="G52" s="49">
        <f>SUM(G46:G51)</f>
        <v>0</v>
      </c>
      <c r="H52" s="50">
        <f>SUM(H46:H51)</f>
        <v>0</v>
      </c>
    </row>
    <row r="53" spans="1:8">
      <c r="A53" s="7">
        <v>7</v>
      </c>
      <c r="B53" s="37" t="s">
        <v>260</v>
      </c>
      <c r="C53" s="37"/>
      <c r="D53" s="38"/>
      <c r="E53" s="28"/>
      <c r="F53" s="29"/>
      <c r="G53" s="30"/>
      <c r="H53" s="31"/>
    </row>
    <row r="54" spans="1:8">
      <c r="A54" s="14" t="s">
        <v>261</v>
      </c>
      <c r="B54" s="15" t="s">
        <v>219</v>
      </c>
      <c r="C54" s="346" t="str">
        <f>C46</f>
        <v>7:00 ATÉ 15:00 HS</v>
      </c>
      <c r="D54" s="17" t="s">
        <v>221</v>
      </c>
      <c r="E54" s="18">
        <v>220</v>
      </c>
      <c r="F54" s="19">
        <f>F51</f>
        <v>0</v>
      </c>
      <c r="G54" s="20">
        <f t="shared" ref="G54:G59" si="13">ROUND(E54*F54,2)</f>
        <v>0</v>
      </c>
      <c r="H54" s="21">
        <f t="shared" ref="H54:H59" si="14">ROUND(G54*12,2)</f>
        <v>0</v>
      </c>
    </row>
    <row r="55" spans="1:8">
      <c r="A55" s="14" t="s">
        <v>262</v>
      </c>
      <c r="B55" s="15" t="s">
        <v>223</v>
      </c>
      <c r="C55" s="347"/>
      <c r="D55" s="17" t="s">
        <v>221</v>
      </c>
      <c r="E55" s="24">
        <v>0</v>
      </c>
      <c r="F55" s="19">
        <f>F54</f>
        <v>0</v>
      </c>
      <c r="G55" s="32">
        <f t="shared" si="13"/>
        <v>0</v>
      </c>
      <c r="H55" s="21">
        <f t="shared" si="14"/>
        <v>0</v>
      </c>
    </row>
    <row r="56" spans="1:8">
      <c r="A56" s="14" t="s">
        <v>263</v>
      </c>
      <c r="B56" s="22" t="s">
        <v>225</v>
      </c>
      <c r="C56" s="347"/>
      <c r="D56" s="17" t="s">
        <v>221</v>
      </c>
      <c r="E56" s="24">
        <v>14</v>
      </c>
      <c r="F56" s="19">
        <f>F54</f>
        <v>0</v>
      </c>
      <c r="G56" s="32">
        <f t="shared" si="13"/>
        <v>0</v>
      </c>
      <c r="H56" s="21">
        <f t="shared" si="14"/>
        <v>0</v>
      </c>
    </row>
    <row r="57" spans="1:8">
      <c r="A57" s="14" t="s">
        <v>264</v>
      </c>
      <c r="B57" s="22" t="s">
        <v>227</v>
      </c>
      <c r="C57" s="347"/>
      <c r="D57" s="17" t="s">
        <v>221</v>
      </c>
      <c r="E57" s="24">
        <v>54</v>
      </c>
      <c r="F57" s="19">
        <f>F54</f>
        <v>0</v>
      </c>
      <c r="G57" s="32">
        <f t="shared" si="13"/>
        <v>0</v>
      </c>
      <c r="H57" s="21">
        <f t="shared" si="14"/>
        <v>0</v>
      </c>
    </row>
    <row r="58" spans="1:8">
      <c r="A58" s="14" t="s">
        <v>265</v>
      </c>
      <c r="B58" s="22" t="s">
        <v>229</v>
      </c>
      <c r="C58" s="347"/>
      <c r="D58" s="17" t="s">
        <v>221</v>
      </c>
      <c r="E58" s="24">
        <v>147</v>
      </c>
      <c r="F58" s="19">
        <f>F54</f>
        <v>0</v>
      </c>
      <c r="G58" s="32">
        <f t="shared" si="13"/>
        <v>0</v>
      </c>
      <c r="H58" s="21">
        <f t="shared" si="14"/>
        <v>0</v>
      </c>
    </row>
    <row r="59" spans="1:8">
      <c r="A59" s="14" t="s">
        <v>266</v>
      </c>
      <c r="B59" s="22" t="s">
        <v>231</v>
      </c>
      <c r="C59" s="347"/>
      <c r="D59" s="17" t="s">
        <v>221</v>
      </c>
      <c r="E59" s="24">
        <v>0</v>
      </c>
      <c r="F59" s="19">
        <f>F58</f>
        <v>0</v>
      </c>
      <c r="G59" s="32">
        <f t="shared" si="13"/>
        <v>0</v>
      </c>
      <c r="H59" s="21">
        <f t="shared" si="14"/>
        <v>0</v>
      </c>
    </row>
    <row r="60" spans="1:8">
      <c r="A60" s="33"/>
      <c r="B60" s="15"/>
      <c r="C60" s="348"/>
      <c r="D60" s="17"/>
      <c r="E60" s="24">
        <f>SUM(E54:E59)</f>
        <v>435</v>
      </c>
      <c r="F60" s="48"/>
      <c r="G60" s="49">
        <f>SUM(G54:G59)</f>
        <v>0</v>
      </c>
      <c r="H60" s="50">
        <f>SUM(H54:H59)</f>
        <v>0</v>
      </c>
    </row>
    <row r="61" spans="1:8">
      <c r="A61" s="7">
        <v>8</v>
      </c>
      <c r="B61" s="37" t="s">
        <v>267</v>
      </c>
      <c r="C61" s="37"/>
      <c r="D61" s="38"/>
      <c r="E61" s="28"/>
      <c r="F61" s="29"/>
      <c r="G61" s="30"/>
      <c r="H61" s="31"/>
    </row>
    <row r="62" spans="1:8">
      <c r="A62" s="14" t="s">
        <v>268</v>
      </c>
      <c r="B62" s="15" t="s">
        <v>219</v>
      </c>
      <c r="C62" s="346" t="str">
        <f>C54</f>
        <v>7:00 ATÉ 15:00 HS</v>
      </c>
      <c r="D62" s="17" t="s">
        <v>221</v>
      </c>
      <c r="E62" s="18">
        <v>75</v>
      </c>
      <c r="F62" s="350">
        <f>F59</f>
        <v>0</v>
      </c>
      <c r="G62" s="20">
        <f t="shared" ref="G62:G67" si="15">ROUND(E62*F62,2)</f>
        <v>0</v>
      </c>
      <c r="H62" s="21">
        <f t="shared" ref="H62:H67" si="16">ROUND(G62*12,2)</f>
        <v>0</v>
      </c>
    </row>
    <row r="63" spans="1:8">
      <c r="A63" s="14" t="s">
        <v>269</v>
      </c>
      <c r="B63" s="15" t="s">
        <v>223</v>
      </c>
      <c r="C63" s="347"/>
      <c r="D63" s="17" t="s">
        <v>221</v>
      </c>
      <c r="E63" s="24">
        <v>0</v>
      </c>
      <c r="F63" s="350">
        <f>F59</f>
        <v>0</v>
      </c>
      <c r="G63" s="32">
        <f t="shared" si="15"/>
        <v>0</v>
      </c>
      <c r="H63" s="21">
        <f t="shared" si="16"/>
        <v>0</v>
      </c>
    </row>
    <row r="64" spans="1:8">
      <c r="A64" s="14" t="s">
        <v>270</v>
      </c>
      <c r="B64" s="22" t="s">
        <v>225</v>
      </c>
      <c r="C64" s="347"/>
      <c r="D64" s="17" t="s">
        <v>221</v>
      </c>
      <c r="E64" s="24">
        <v>5</v>
      </c>
      <c r="F64" s="350">
        <f>F59</f>
        <v>0</v>
      </c>
      <c r="G64" s="32">
        <f t="shared" si="15"/>
        <v>0</v>
      </c>
      <c r="H64" s="21">
        <f t="shared" si="16"/>
        <v>0</v>
      </c>
    </row>
    <row r="65" spans="1:8">
      <c r="A65" s="14" t="s">
        <v>271</v>
      </c>
      <c r="B65" s="22" t="s">
        <v>227</v>
      </c>
      <c r="C65" s="347"/>
      <c r="D65" s="17" t="s">
        <v>221</v>
      </c>
      <c r="E65" s="24">
        <v>58</v>
      </c>
      <c r="F65" s="350">
        <f>F62</f>
        <v>0</v>
      </c>
      <c r="G65" s="32">
        <f t="shared" si="15"/>
        <v>0</v>
      </c>
      <c r="H65" s="21">
        <f t="shared" si="16"/>
        <v>0</v>
      </c>
    </row>
    <row r="66" spans="1:8">
      <c r="A66" s="14" t="s">
        <v>272</v>
      </c>
      <c r="B66" s="22" t="s">
        <v>229</v>
      </c>
      <c r="C66" s="347"/>
      <c r="D66" s="17" t="s">
        <v>221</v>
      </c>
      <c r="E66" s="24">
        <v>210</v>
      </c>
      <c r="F66" s="350">
        <f>F63</f>
        <v>0</v>
      </c>
      <c r="G66" s="32">
        <f t="shared" si="15"/>
        <v>0</v>
      </c>
      <c r="H66" s="21">
        <f t="shared" si="16"/>
        <v>0</v>
      </c>
    </row>
    <row r="67" spans="1:8">
      <c r="A67" s="14" t="s">
        <v>273</v>
      </c>
      <c r="B67" s="22" t="s">
        <v>231</v>
      </c>
      <c r="C67" s="347"/>
      <c r="D67" s="17" t="s">
        <v>221</v>
      </c>
      <c r="E67" s="24">
        <v>0</v>
      </c>
      <c r="F67" s="350">
        <f>F66</f>
        <v>0</v>
      </c>
      <c r="G67" s="32">
        <f t="shared" si="15"/>
        <v>0</v>
      </c>
      <c r="H67" s="21">
        <f t="shared" si="16"/>
        <v>0</v>
      </c>
    </row>
    <row r="68" spans="1:8">
      <c r="A68" s="33"/>
      <c r="B68" s="15"/>
      <c r="C68" s="348"/>
      <c r="D68" s="17"/>
      <c r="E68" s="24">
        <f>SUM(E62:E67)</f>
        <v>348</v>
      </c>
      <c r="F68" s="48"/>
      <c r="G68" s="49">
        <f>SUM(G62:G67)</f>
        <v>0</v>
      </c>
      <c r="H68" s="50">
        <f>SUM(H62:H67)</f>
        <v>0</v>
      </c>
    </row>
    <row r="69" spans="1:8">
      <c r="A69" s="7">
        <v>9</v>
      </c>
      <c r="B69" s="37" t="s">
        <v>274</v>
      </c>
      <c r="C69" s="37"/>
      <c r="D69" s="38"/>
      <c r="E69" s="28"/>
      <c r="F69" s="29"/>
      <c r="G69" s="30"/>
      <c r="H69" s="31"/>
    </row>
    <row r="70" spans="1:8">
      <c r="A70" s="14" t="s">
        <v>275</v>
      </c>
      <c r="B70" s="15" t="s">
        <v>219</v>
      </c>
      <c r="C70" s="346" t="str">
        <f>C62</f>
        <v>7:00 ATÉ 15:00 HS</v>
      </c>
      <c r="D70" s="17" t="s">
        <v>221</v>
      </c>
      <c r="E70" s="18">
        <v>330</v>
      </c>
      <c r="F70" s="19">
        <f>F67</f>
        <v>0</v>
      </c>
      <c r="G70" s="20">
        <f t="shared" ref="G70:G75" si="17">ROUND(E70*F70,2)</f>
        <v>0</v>
      </c>
      <c r="H70" s="21">
        <f t="shared" ref="H70:H75" si="18">ROUND(G70*12,2)</f>
        <v>0</v>
      </c>
    </row>
    <row r="71" spans="1:8">
      <c r="A71" s="14" t="s">
        <v>276</v>
      </c>
      <c r="B71" s="15" t="s">
        <v>223</v>
      </c>
      <c r="C71" s="347"/>
      <c r="D71" s="17" t="s">
        <v>221</v>
      </c>
      <c r="E71" s="24">
        <v>0</v>
      </c>
      <c r="F71" s="19">
        <f>F67</f>
        <v>0</v>
      </c>
      <c r="G71" s="32">
        <f t="shared" si="17"/>
        <v>0</v>
      </c>
      <c r="H71" s="21">
        <f t="shared" si="18"/>
        <v>0</v>
      </c>
    </row>
    <row r="72" spans="1:8">
      <c r="A72" s="14" t="s">
        <v>277</v>
      </c>
      <c r="B72" s="22" t="s">
        <v>225</v>
      </c>
      <c r="C72" s="347"/>
      <c r="D72" s="17" t="s">
        <v>221</v>
      </c>
      <c r="E72" s="24">
        <v>20</v>
      </c>
      <c r="F72" s="19">
        <f>F67</f>
        <v>0</v>
      </c>
      <c r="G72" s="32">
        <f t="shared" si="17"/>
        <v>0</v>
      </c>
      <c r="H72" s="21">
        <f t="shared" si="18"/>
        <v>0</v>
      </c>
    </row>
    <row r="73" spans="1:8">
      <c r="A73" s="14" t="s">
        <v>278</v>
      </c>
      <c r="B73" s="22" t="s">
        <v>227</v>
      </c>
      <c r="C73" s="347"/>
      <c r="D73" s="17" t="s">
        <v>221</v>
      </c>
      <c r="E73" s="24">
        <v>280</v>
      </c>
      <c r="F73" s="19">
        <f>F67</f>
        <v>0</v>
      </c>
      <c r="G73" s="32">
        <f t="shared" si="17"/>
        <v>0</v>
      </c>
      <c r="H73" s="21">
        <f t="shared" si="18"/>
        <v>0</v>
      </c>
    </row>
    <row r="74" spans="1:8">
      <c r="A74" s="14" t="s">
        <v>279</v>
      </c>
      <c r="B74" s="22" t="s">
        <v>229</v>
      </c>
      <c r="C74" s="347"/>
      <c r="D74" s="17" t="s">
        <v>221</v>
      </c>
      <c r="E74" s="24">
        <v>850</v>
      </c>
      <c r="F74" s="19">
        <f>F67</f>
        <v>0</v>
      </c>
      <c r="G74" s="32">
        <f t="shared" si="17"/>
        <v>0</v>
      </c>
      <c r="H74" s="21">
        <f t="shared" si="18"/>
        <v>0</v>
      </c>
    </row>
    <row r="75" spans="1:8">
      <c r="A75" s="14" t="s">
        <v>280</v>
      </c>
      <c r="B75" s="22" t="s">
        <v>231</v>
      </c>
      <c r="C75" s="347"/>
      <c r="D75" s="17" t="s">
        <v>221</v>
      </c>
      <c r="E75" s="24">
        <v>0</v>
      </c>
      <c r="F75" s="19">
        <f>F70</f>
        <v>0</v>
      </c>
      <c r="G75" s="32">
        <f t="shared" si="17"/>
        <v>0</v>
      </c>
      <c r="H75" s="21">
        <f t="shared" si="18"/>
        <v>0</v>
      </c>
    </row>
    <row r="76" spans="1:8">
      <c r="A76" s="33"/>
      <c r="B76" s="15"/>
      <c r="C76" s="348"/>
      <c r="D76" s="17"/>
      <c r="E76" s="24">
        <f>SUM(E70:E75)</f>
        <v>1480</v>
      </c>
      <c r="F76" s="48"/>
      <c r="G76" s="49">
        <f>SUM(G70:G75)</f>
        <v>0</v>
      </c>
      <c r="H76" s="50">
        <f>SUM(H70:H75)</f>
        <v>0</v>
      </c>
    </row>
    <row r="77" spans="1:8">
      <c r="A77" s="7">
        <v>10</v>
      </c>
      <c r="B77" s="37" t="s">
        <v>281</v>
      </c>
      <c r="C77" s="37"/>
      <c r="D77" s="38"/>
      <c r="E77" s="28"/>
      <c r="F77" s="29"/>
      <c r="G77" s="30"/>
      <c r="H77" s="31"/>
    </row>
    <row r="78" spans="1:8">
      <c r="A78" s="14" t="s">
        <v>282</v>
      </c>
      <c r="B78" s="15" t="s">
        <v>219</v>
      </c>
      <c r="C78" s="346" t="str">
        <f>C70</f>
        <v>7:00 ATÉ 15:00 HS</v>
      </c>
      <c r="D78" s="17" t="s">
        <v>221</v>
      </c>
      <c r="E78" s="18">
        <v>345</v>
      </c>
      <c r="F78" s="19">
        <f>F75</f>
        <v>0</v>
      </c>
      <c r="G78" s="20">
        <f t="shared" ref="G78:G83" si="19">ROUND(E78*F78,2)</f>
        <v>0</v>
      </c>
      <c r="H78" s="21">
        <f t="shared" ref="H78:H83" si="20">ROUND(G78*12,2)</f>
        <v>0</v>
      </c>
    </row>
    <row r="79" spans="1:8">
      <c r="A79" s="14" t="s">
        <v>283</v>
      </c>
      <c r="B79" s="15" t="s">
        <v>223</v>
      </c>
      <c r="C79" s="347"/>
      <c r="D79" s="17" t="s">
        <v>221</v>
      </c>
      <c r="E79" s="24">
        <v>0</v>
      </c>
      <c r="F79" s="19">
        <f>F75</f>
        <v>0</v>
      </c>
      <c r="G79" s="32">
        <f t="shared" si="19"/>
        <v>0</v>
      </c>
      <c r="H79" s="21">
        <f t="shared" si="20"/>
        <v>0</v>
      </c>
    </row>
    <row r="80" spans="1:8">
      <c r="A80" s="14" t="s">
        <v>284</v>
      </c>
      <c r="B80" s="22" t="s">
        <v>225</v>
      </c>
      <c r="C80" s="347"/>
      <c r="D80" s="17" t="s">
        <v>221</v>
      </c>
      <c r="E80" s="24">
        <v>5.35</v>
      </c>
      <c r="F80" s="19">
        <f>F75</f>
        <v>0</v>
      </c>
      <c r="G80" s="32">
        <f t="shared" si="19"/>
        <v>0</v>
      </c>
      <c r="H80" s="21">
        <f t="shared" si="20"/>
        <v>0</v>
      </c>
    </row>
    <row r="81" spans="1:8">
      <c r="A81" s="14" t="s">
        <v>285</v>
      </c>
      <c r="B81" s="22" t="s">
        <v>227</v>
      </c>
      <c r="C81" s="347"/>
      <c r="D81" s="17" t="s">
        <v>221</v>
      </c>
      <c r="E81" s="24">
        <v>310</v>
      </c>
      <c r="F81" s="19">
        <f>F75</f>
        <v>0</v>
      </c>
      <c r="G81" s="32">
        <f t="shared" si="19"/>
        <v>0</v>
      </c>
      <c r="H81" s="21">
        <f t="shared" si="20"/>
        <v>0</v>
      </c>
    </row>
    <row r="82" spans="1:8">
      <c r="A82" s="14" t="s">
        <v>286</v>
      </c>
      <c r="B82" s="22" t="s">
        <v>229</v>
      </c>
      <c r="C82" s="347"/>
      <c r="D82" s="17" t="s">
        <v>221</v>
      </c>
      <c r="E82" s="24">
        <v>760</v>
      </c>
      <c r="F82" s="19">
        <f>F75</f>
        <v>0</v>
      </c>
      <c r="G82" s="32">
        <f t="shared" si="19"/>
        <v>0</v>
      </c>
      <c r="H82" s="21">
        <f t="shared" si="20"/>
        <v>0</v>
      </c>
    </row>
    <row r="83" spans="1:8">
      <c r="A83" s="14" t="s">
        <v>287</v>
      </c>
      <c r="B83" s="22" t="s">
        <v>231</v>
      </c>
      <c r="C83" s="347"/>
      <c r="D83" s="17" t="s">
        <v>221</v>
      </c>
      <c r="E83" s="24">
        <v>0</v>
      </c>
      <c r="F83" s="19">
        <f>F80</f>
        <v>0</v>
      </c>
      <c r="G83" s="32">
        <f t="shared" si="19"/>
        <v>0</v>
      </c>
      <c r="H83" s="21">
        <f t="shared" si="20"/>
        <v>0</v>
      </c>
    </row>
    <row r="84" spans="1:8">
      <c r="A84" s="33"/>
      <c r="B84" s="15"/>
      <c r="C84" s="348"/>
      <c r="D84" s="17"/>
      <c r="E84" s="24">
        <f>SUM(E78:E83)</f>
        <v>1420.35</v>
      </c>
      <c r="F84" s="48"/>
      <c r="G84" s="49">
        <f>SUM(G78:G83)</f>
        <v>0</v>
      </c>
      <c r="H84" s="50">
        <f>SUM(H78:H83)</f>
        <v>0</v>
      </c>
    </row>
    <row r="85" spans="1:8">
      <c r="A85" s="7">
        <v>11</v>
      </c>
      <c r="B85" s="37" t="s">
        <v>288</v>
      </c>
      <c r="C85" s="37"/>
      <c r="D85" s="38"/>
      <c r="E85" s="28"/>
      <c r="F85" s="29"/>
      <c r="G85" s="30"/>
      <c r="H85" s="31"/>
    </row>
    <row r="86" spans="1:8">
      <c r="A86" s="14" t="s">
        <v>289</v>
      </c>
      <c r="B86" s="15" t="s">
        <v>219</v>
      </c>
      <c r="C86" s="346" t="str">
        <f>C78</f>
        <v>7:00 ATÉ 15:00 HS</v>
      </c>
      <c r="D86" s="17" t="s">
        <v>221</v>
      </c>
      <c r="E86" s="18">
        <v>110</v>
      </c>
      <c r="F86" s="19">
        <f>F83</f>
        <v>0</v>
      </c>
      <c r="G86" s="20">
        <f t="shared" ref="G86:G91" si="21">ROUND(E86*F86,2)</f>
        <v>0</v>
      </c>
      <c r="H86" s="21">
        <f t="shared" ref="H86:H91" si="22">ROUND(G86*12,2)</f>
        <v>0</v>
      </c>
    </row>
    <row r="87" spans="1:8">
      <c r="A87" s="14" t="s">
        <v>290</v>
      </c>
      <c r="B87" s="15" t="s">
        <v>223</v>
      </c>
      <c r="C87" s="347"/>
      <c r="D87" s="17" t="s">
        <v>221</v>
      </c>
      <c r="E87" s="24">
        <v>0</v>
      </c>
      <c r="F87" s="19">
        <f>F83</f>
        <v>0</v>
      </c>
      <c r="G87" s="32">
        <f t="shared" si="21"/>
        <v>0</v>
      </c>
      <c r="H87" s="21">
        <f t="shared" si="22"/>
        <v>0</v>
      </c>
    </row>
    <row r="88" spans="1:8">
      <c r="A88" s="14" t="s">
        <v>291</v>
      </c>
      <c r="B88" s="22" t="s">
        <v>225</v>
      </c>
      <c r="C88" s="347"/>
      <c r="D88" s="17" t="s">
        <v>221</v>
      </c>
      <c r="E88" s="24">
        <v>7</v>
      </c>
      <c r="F88" s="19">
        <f>F83</f>
        <v>0</v>
      </c>
      <c r="G88" s="32">
        <f t="shared" si="21"/>
        <v>0</v>
      </c>
      <c r="H88" s="21">
        <f t="shared" si="22"/>
        <v>0</v>
      </c>
    </row>
    <row r="89" spans="1:8">
      <c r="A89" s="14" t="s">
        <v>292</v>
      </c>
      <c r="B89" s="22" t="s">
        <v>227</v>
      </c>
      <c r="C89" s="347"/>
      <c r="D89" s="17" t="s">
        <v>221</v>
      </c>
      <c r="E89" s="24">
        <v>41</v>
      </c>
      <c r="F89" s="19">
        <f>F83</f>
        <v>0</v>
      </c>
      <c r="G89" s="32">
        <f t="shared" si="21"/>
        <v>0</v>
      </c>
      <c r="H89" s="21">
        <f t="shared" si="22"/>
        <v>0</v>
      </c>
    </row>
    <row r="90" spans="1:8">
      <c r="A90" s="14" t="s">
        <v>293</v>
      </c>
      <c r="B90" s="22" t="s">
        <v>229</v>
      </c>
      <c r="C90" s="347"/>
      <c r="D90" s="17" t="s">
        <v>221</v>
      </c>
      <c r="E90" s="24">
        <v>100</v>
      </c>
      <c r="F90" s="19">
        <f>F83</f>
        <v>0</v>
      </c>
      <c r="G90" s="32">
        <f t="shared" si="21"/>
        <v>0</v>
      </c>
      <c r="H90" s="21">
        <f t="shared" si="22"/>
        <v>0</v>
      </c>
    </row>
    <row r="91" spans="1:8">
      <c r="A91" s="14" t="s">
        <v>294</v>
      </c>
      <c r="B91" s="22" t="s">
        <v>231</v>
      </c>
      <c r="C91" s="348"/>
      <c r="D91" s="17" t="s">
        <v>221</v>
      </c>
      <c r="E91" s="24">
        <v>0</v>
      </c>
      <c r="F91" s="19">
        <f>F83</f>
        <v>0</v>
      </c>
      <c r="G91" s="32">
        <f t="shared" si="21"/>
        <v>0</v>
      </c>
      <c r="H91" s="21">
        <f t="shared" si="22"/>
        <v>0</v>
      </c>
    </row>
    <row r="92" spans="1:8">
      <c r="A92" s="51"/>
      <c r="B92" s="52"/>
      <c r="C92" s="52"/>
      <c r="D92" s="53"/>
      <c r="E92" s="54">
        <f>SUM(E86:E91)</f>
        <v>258</v>
      </c>
      <c r="F92" s="55"/>
      <c r="G92" s="27">
        <f>SUM(G86:G91)</f>
        <v>0</v>
      </c>
      <c r="H92" s="27">
        <f>SUM(H86:H91)</f>
        <v>0</v>
      </c>
    </row>
    <row r="93" spans="1:8">
      <c r="A93" s="56"/>
      <c r="D93" s="57"/>
      <c r="E93" s="58"/>
      <c r="F93" s="59"/>
      <c r="G93" s="60"/>
      <c r="H93" s="60"/>
    </row>
    <row r="94" spans="1:8" hidden="1">
      <c r="E94" s="61">
        <f>E92+E84+E76+E68+E60+E52+E44+E36+E28+E20+E12</f>
        <v>35564.35</v>
      </c>
      <c r="F94" s="62">
        <f>G96/E94</f>
        <v>0</v>
      </c>
      <c r="G94" s="63">
        <f>G92+G84+G76+G68+G60+G52+G44+G36+G28+G20+G12</f>
        <v>0</v>
      </c>
      <c r="H94" s="63">
        <f>H92+H84+H76+H68+H60+H52+H44+H36+H28+H20+H12</f>
        <v>0</v>
      </c>
    </row>
    <row r="95" spans="1:8" hidden="1"/>
    <row r="96" spans="1:8" hidden="1">
      <c r="G96" s="62">
        <f>(Geral!H143+Geral!I143+Geral!J143+Geral!K143+Geral!L143)</f>
        <v>0</v>
      </c>
    </row>
    <row r="97" spans="7:7" hidden="1"/>
    <row r="98" spans="7:7" hidden="1">
      <c r="G98" s="62"/>
    </row>
  </sheetData>
  <mergeCells count="21">
    <mergeCell ref="C86:C91"/>
    <mergeCell ref="D3:D4"/>
    <mergeCell ref="E3:E4"/>
    <mergeCell ref="C46:C52"/>
    <mergeCell ref="C54:C60"/>
    <mergeCell ref="C62:C68"/>
    <mergeCell ref="C70:C76"/>
    <mergeCell ref="C78:C84"/>
    <mergeCell ref="A1:H1"/>
    <mergeCell ref="F3:H3"/>
    <mergeCell ref="A12:D12"/>
    <mergeCell ref="C29:H29"/>
    <mergeCell ref="C45:H45"/>
    <mergeCell ref="A3:A4"/>
    <mergeCell ref="B3:B4"/>
    <mergeCell ref="C3:C4"/>
    <mergeCell ref="C6:C11"/>
    <mergeCell ref="C14:C20"/>
    <mergeCell ref="C22:C28"/>
    <mergeCell ref="C30:C36"/>
    <mergeCell ref="C38:C44"/>
  </mergeCells>
  <pageMargins left="0.75" right="0.75" top="1" bottom="1" header="0.5" footer="0.5"/>
  <pageSetup paperSize="9" scale="52" orientation="portrait"/>
  <rowBreaks count="1" manualBreakCount="1">
    <brk id="6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Geral</vt:lpstr>
      <vt:lpstr>Beneficios</vt:lpstr>
      <vt:lpstr>insumos</vt:lpstr>
      <vt:lpstr>EPIS</vt:lpstr>
      <vt:lpstr>UNIDADES</vt:lpstr>
      <vt:lpstr>Geral!Area_de_impressao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Ana Lucia Carneiro Pinto</cp:lastModifiedBy>
  <cp:lastPrinted>2022-04-07T12:58:00Z</cp:lastPrinted>
  <dcterms:created xsi:type="dcterms:W3CDTF">2015-02-20T23:56:00Z</dcterms:created>
  <dcterms:modified xsi:type="dcterms:W3CDTF">2023-05-04T15:01:24Z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075C0011E8394FDC9C13162F0DA5333C</vt:lpwstr>
  </property>
  <property fmtid="{D5CDD505-2E9C-101B-9397-08002B2CF9AE}" pid="3" name="KSOProductBuildVer">
    <vt:lpwstr>1046-11.2.0.11440</vt:lpwstr>
  </property>
</Properties>
</file>