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705" yWindow="1545" windowWidth="18390" windowHeight="12570" tabRatio="699"/>
  </bookViews>
  <sheets>
    <sheet name="PLANILHA DE CUSTO AMPARO" sheetId="3" r:id="rId1"/>
    <sheet name="CRONOGRAMA" sheetId="4" r:id="rId2"/>
  </sheets>
  <externalReferences>
    <externalReference r:id="rId3"/>
    <externalReference r:id="rId4"/>
  </externalReferences>
  <definedNames>
    <definedName name="__123Graph_BGAS" hidden="1">[1]Detail!#REF!</definedName>
    <definedName name="_Fill" hidden="1">#REF!</definedName>
    <definedName name="_fill1" hidden="1">#REF!</definedName>
    <definedName name="_MatMult_A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AccessDatabase" hidden="1">"C:\Documents and Settings\JPMELLO\Meus documentos\ARQUIVOS 2004\MONITORAMENTO OAC\Monitoramento de OAC.mdb"</definedName>
    <definedName name="_xlnm.Print_Area" localSheetId="0">'PLANILHA DE CUSTO AMPARO'!$A$1:$I$38</definedName>
    <definedName name="Excel_BuiltIn_Print_Area_2">"$#REF!.$B$2:$J$214"</definedName>
    <definedName name="Excel_BuiltIn_Print_Area_3">"$#REF!.$B$2:$H$59"</definedName>
    <definedName name="Excel_BuiltIn_Print_Titles_2">"$#REF!.$B$2:$AMJ$8"</definedName>
    <definedName name="isaac" hidden="1">[2]Detail!#REF!</definedName>
    <definedName name="teste" hidden="1">[1]Detail!#REF!</definedName>
    <definedName name="wrn.Model." hidden="1">{#N/A,#N/A,TRUE,"Balance_Sheet";#N/A,#N/A,TRUE,"Income_Statement";#N/A,#N/A,TRUE,"Cash_Flow_Stmt";#N/A,#N/A,TRUE,"Debt";#N/A,#N/A,TRUE,"Debt_Repayment";#N/A,#N/A,TRUE,"Ratio_Analysis";#N/A,#N/A,TRUE,"Inc_Stmt_Assumptions";#N/A,#N/A,TRUE,"Capital_Structure";#N/A,#N/A,TRUE,"Performance_Assumptions";#N/A,#N/A,TRUE,"Wrk_Capital_Assumptions";#N/A,#N/A,TRUE,"Bk_Depn_Schedule"}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4" l="1"/>
  <c r="O34" i="4"/>
  <c r="M34" i="4"/>
  <c r="K34" i="4"/>
  <c r="N34" i="4"/>
  <c r="L34" i="4"/>
  <c r="J34" i="4"/>
  <c r="O33" i="4"/>
  <c r="N33" i="4"/>
  <c r="M33" i="4"/>
  <c r="L33" i="4"/>
  <c r="N19" i="4"/>
  <c r="N20" i="4"/>
  <c r="N21" i="4"/>
  <c r="N22" i="4"/>
  <c r="N23" i="4"/>
  <c r="N24" i="4"/>
  <c r="N25" i="4"/>
  <c r="N26" i="4"/>
  <c r="N27" i="4"/>
  <c r="N18" i="4"/>
  <c r="O18" i="4"/>
  <c r="O19" i="4"/>
  <c r="O20" i="4"/>
  <c r="O21" i="4"/>
  <c r="O22" i="4"/>
  <c r="O23" i="4"/>
  <c r="O24" i="4"/>
  <c r="O25" i="4"/>
  <c r="O26" i="4"/>
  <c r="O27" i="4"/>
  <c r="K33" i="4"/>
  <c r="J33" i="4"/>
  <c r="J30" i="4"/>
  <c r="J31" i="4"/>
  <c r="J32" i="4"/>
  <c r="J29" i="4"/>
  <c r="L26" i="4"/>
  <c r="L27" i="4"/>
  <c r="L19" i="4"/>
  <c r="L20" i="4"/>
  <c r="L21" i="4"/>
  <c r="L22" i="4"/>
  <c r="L23" i="4"/>
  <c r="L24" i="4"/>
  <c r="L25" i="4"/>
  <c r="L18" i="4"/>
  <c r="O17" i="4"/>
  <c r="N17" i="4"/>
  <c r="L17" i="4"/>
  <c r="L16" i="4"/>
  <c r="J16" i="4"/>
  <c r="L15" i="4"/>
  <c r="J15" i="4"/>
  <c r="H32" i="4" l="1"/>
  <c r="I32" i="4" s="1"/>
  <c r="H31" i="4"/>
  <c r="I31" i="4" s="1"/>
  <c r="H30" i="4"/>
  <c r="I30" i="4" s="1"/>
  <c r="H29" i="4"/>
  <c r="I29" i="4" s="1"/>
  <c r="H28" i="4"/>
  <c r="I28" i="4" s="1"/>
  <c r="H27" i="4"/>
  <c r="I27" i="4" s="1"/>
  <c r="H26" i="4"/>
  <c r="I26" i="4" s="1"/>
  <c r="H25" i="4"/>
  <c r="I25" i="4" s="1"/>
  <c r="H24" i="4"/>
  <c r="I24" i="4" s="1"/>
  <c r="H23" i="4"/>
  <c r="I23" i="4" s="1"/>
  <c r="H22" i="4"/>
  <c r="I22" i="4" s="1"/>
  <c r="H21" i="4"/>
  <c r="I21" i="4" s="1"/>
  <c r="H20" i="4"/>
  <c r="I20" i="4" s="1"/>
  <c r="H19" i="4"/>
  <c r="I19" i="4" s="1"/>
  <c r="H18" i="4"/>
  <c r="I18" i="4" s="1"/>
  <c r="H17" i="4"/>
  <c r="I17" i="4" s="1"/>
  <c r="H16" i="4"/>
  <c r="I16" i="4" s="1"/>
  <c r="H15" i="4"/>
  <c r="I15" i="4" s="1"/>
  <c r="I33" i="4" l="1"/>
  <c r="I33" i="3"/>
  <c r="H15" i="3"/>
  <c r="I15" i="3" s="1"/>
  <c r="H16" i="3"/>
  <c r="I16" i="3" s="1"/>
  <c r="H25" i="3" l="1"/>
  <c r="H26" i="3"/>
  <c r="H27" i="3"/>
  <c r="H28" i="3"/>
  <c r="H29" i="3"/>
  <c r="H30" i="3"/>
  <c r="H31" i="3"/>
  <c r="H32" i="3"/>
  <c r="H18" i="3"/>
  <c r="H19" i="3"/>
  <c r="H20" i="3"/>
  <c r="H21" i="3"/>
  <c r="H22" i="3"/>
  <c r="H23" i="3"/>
  <c r="H24" i="3"/>
  <c r="H17" i="3"/>
  <c r="I28" i="3" l="1"/>
  <c r="I20" i="3"/>
  <c r="I25" i="3"/>
  <c r="I29" i="3" l="1"/>
  <c r="I30" i="3"/>
  <c r="I31" i="3"/>
  <c r="I32" i="3"/>
  <c r="I18" i="3"/>
  <c r="I19" i="3"/>
  <c r="I21" i="3"/>
  <c r="I22" i="3"/>
  <c r="I23" i="3"/>
  <c r="I24" i="3"/>
  <c r="I26" i="3"/>
  <c r="I27" i="3"/>
  <c r="I17" i="3"/>
</calcChain>
</file>

<file path=xl/sharedStrings.xml><?xml version="1.0" encoding="utf-8"?>
<sst xmlns="http://schemas.openxmlformats.org/spreadsheetml/2006/main" count="171" uniqueCount="59">
  <si>
    <t>Item</t>
  </si>
  <si>
    <t>Quant.</t>
  </si>
  <si>
    <t>Unid.</t>
  </si>
  <si>
    <t>Descrição</t>
  </si>
  <si>
    <t>Preço Total (R$)</t>
  </si>
  <si>
    <t>Custo Unitário (R$)</t>
  </si>
  <si>
    <t>und</t>
  </si>
  <si>
    <t>M</t>
  </si>
  <si>
    <t>ORÇAMENTO</t>
  </si>
  <si>
    <t xml:space="preserve">LUMINARIA DE LED 40 W </t>
  </si>
  <si>
    <t>LUMINARIA DE LED150W</t>
  </si>
  <si>
    <t>ELETRODUTO CORRUGADO 1.1/4</t>
  </si>
  <si>
    <t>Codigo</t>
  </si>
  <si>
    <t>Sinapi</t>
  </si>
  <si>
    <t>m3</t>
  </si>
  <si>
    <t>CABO DE COBRE 16MM CABO DE COBRE FLEXÍVEL ISOLADO, 16 MM², ANTI-CHAMA 0,6/1,0 KV, PARA RCUITOS TERMINAIS</t>
  </si>
  <si>
    <t>HASTE DE ATERRAMENTO 5/8 PARA - FORNECIMENTO E INSTALAÇÃO.</t>
  </si>
  <si>
    <t xml:space="preserve">RETIRADA DE MATERIAL DE 3ª CATEGORIA (APÓS ESCAVAÇÃO/DESMONTE) EM VALA M3 S, COM RETROESCAVADEIRA - EXCLUSIVE CARGA E TRANSPORTE. </t>
  </si>
  <si>
    <t>CORDOALHA DE COBRE NU 50 MM², ENTERRADA, SEM ISOLADOR</t>
  </si>
  <si>
    <t>CABO DE COBRE FLEXÍVEL ISOLADO, 25 MM², ANTI-CHAMA 0,6/1,0 KV, PARA RE DE ENTERRADA DE DISTRIBUIÇÃO DE ENERGIA ELÉTRICA</t>
  </si>
  <si>
    <t>ENTRADA DE ENERGIA ELÉTRICA, AÉREA, TRIFÁSICA, COM CAIXA DE SOBREPOR, CABO DE 25 MM2 E DISJUNTOR DIN 50A (NÃO INCLUSO O POSTE DE CONCRETO).</t>
  </si>
  <si>
    <t xml:space="preserve">ASSENTAMENTO DE POSTE DE CONCRETO COM COMPRIMENTO NOMINAL DE 10 M, CARGA NOMINAL MENOR OU IGUAL A 1000 DAN, ENGASTAMENTO SIMPLES COM 1,6 M </t>
  </si>
  <si>
    <t xml:space="preserve">CABO DE COBRE FLEXÍVEL ISOLADO, 2,5 MM², ANTI-CHAMA 0,6/1,0 KV, PARA C </t>
  </si>
  <si>
    <t>CONECTOR METALICO TIPO PARAFUSO FENDIDO (SPLIT BOLT), PARA CABOS ATE 95 mm</t>
  </si>
  <si>
    <t>POSTE DE AÇO CONICO CONTÍNUO CURVO DUPLO, FLANGEADO, H=9M, INCLUSIVE LUMINÁRIAS, SEM LÂMPADAS - FORNECIMENTO E INSTALACAO.</t>
  </si>
  <si>
    <t>CAIXA ENTERRADA ELÉTRICA RETANGULAR, EM CONCRETO PRÉ-MOLDADO, FUNDO COM BRITA, DIMENSÕES INTERNAS: 0,3X0,3X0,3 M</t>
  </si>
  <si>
    <t>ESCAVAÇÃO MECANIZADA DE VALA COM PROF. MAIOR QUE 1,5 M ATÉ 3,0 M (MÉDIA MONTANTE E JUSANTE/UMA COMPOSIÇÃO POR TRECHO), ESCAVADEIRA (0,8 M3),
LARGURA ATÉ 1,5 M, EM SOLO DE 1A CATEGORIA, EM LOCAIS COM ALTO NÍVEL
DE INTERFERÊNCIA. AF_02/2021</t>
  </si>
  <si>
    <t>REATERRO MANUAL APILOADO COM SOQUETE. AF_10/2017</t>
  </si>
  <si>
    <t xml:space="preserve">OBRA:- </t>
  </si>
  <si>
    <t>ILUMINAÇÃO DO SISTEMA VIÁRIO SÃO DIMAS</t>
  </si>
  <si>
    <t>LOCAL:-</t>
  </si>
  <si>
    <t>PLANILHA ORÇAMENTÁRIA</t>
  </si>
  <si>
    <t>BASE:</t>
  </si>
  <si>
    <t xml:space="preserve">SINAPI </t>
  </si>
  <si>
    <t>Boletim 05/2022</t>
  </si>
  <si>
    <t>DATA PLANILHA</t>
  </si>
  <si>
    <t>SÃO DIMAS - JD EUROPA - CHÁCARAS SÃO JOÃO</t>
  </si>
  <si>
    <t>Preço Unitario  (com BDI 27,23%) (R$)</t>
  </si>
  <si>
    <t>TOTAL ORÇAMENTO COM BDI</t>
  </si>
  <si>
    <t>BASE</t>
  </si>
  <si>
    <t>CDHU</t>
  </si>
  <si>
    <t>01.06.031</t>
  </si>
  <si>
    <t>Elaboração de projeto de adequação de entrada de energia elétrica junto a concessionária, com medição em média tensão, subestação simplificada e demanda de 75 kVA a 300 kVA</t>
  </si>
  <si>
    <t>01.17.121</t>
  </si>
  <si>
    <t>Projeto executivo de instalações elétricas em formato A0</t>
  </si>
  <si>
    <t>Bol 186</t>
  </si>
  <si>
    <t>Mônica de Souza Lenzi Baraldi</t>
  </si>
  <si>
    <t>Engenheira Civil - SMDU</t>
  </si>
  <si>
    <t>CREA 5060266194</t>
  </si>
  <si>
    <t xml:space="preserve">CRONOGRAMA </t>
  </si>
  <si>
    <t>Part</t>
  </si>
  <si>
    <t>Valor</t>
  </si>
  <si>
    <t>1º mês</t>
  </si>
  <si>
    <t>2º mês</t>
  </si>
  <si>
    <t>3º mês</t>
  </si>
  <si>
    <t xml:space="preserve">Acumulado </t>
  </si>
  <si>
    <t>01.07.2022</t>
  </si>
  <si>
    <t>SINAPI 05/2022</t>
  </si>
  <si>
    <t>CDHU Bol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</si>
</sst>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_(&quot;R$&quot;* #,##0.00_);_(&quot;R$&quot;* \(#,##0.00\);_(&quot;R$&quot;* &quot;-&quot;??_);_(@_)"/>
    <numFmt numFmtId="167" formatCode="&quot;R$ &quot;#,##0.00_);[Red]\(&quot;R$ &quot;#,##0.00\)"/>
    <numFmt numFmtId="168" formatCode="#,##0.0"/>
    <numFmt numFmtId="169" formatCode="&quot;$&quot;#,##0.00;\-&quot;$&quot;#,##0.00"/>
    <numFmt numFmtId="170" formatCode="&quot;$&quot;#,##0;\-&quot;$&quot;#,##0"/>
    <numFmt numFmtId="171" formatCode="mmmm\ d\,\ yyyy"/>
    <numFmt numFmtId="172" formatCode="_-* #,##0.00\ [$€]_-;\-* #,##0.00\ [$€]_-;_-* &quot;-&quot;??\ [$€]_-;_-@_-"/>
    <numFmt numFmtId="173" formatCode="_(&quot;R$ &quot;* #,##0.00_);_(&quot;R$ &quot;* \(#,##0.00\);_(&quot;R$ &quot;* &quot;-&quot;??_);_(@_)"/>
    <numFmt numFmtId="174" formatCode="&quot; R$ &quot;* #,##0.00\ ;&quot; R$ &quot;* \(#,##0.00\);&quot; R$ &quot;* \-#\ ;@\ "/>
    <numFmt numFmtId="175" formatCode="_(* #,##0.00_);_(* \(#,##0.00\);_(* \-??_);_(@_)"/>
    <numFmt numFmtId="176" formatCode="_-* #,##0.00_-;\-* #,##0.00_-;_-* \-??_-;_-@_-"/>
    <numFmt numFmtId="177" formatCode="&quot;R$ &quot;#,##0_);[Red]\(&quot;R$ &quot;#,##0\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name val="Arial"/>
      <family val="2"/>
    </font>
    <font>
      <sz val="11"/>
      <color indexed="17"/>
      <name val="Calibri"/>
      <family val="2"/>
    </font>
    <font>
      <sz val="10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0"/>
      <name val="Helv"/>
      <charset val="204"/>
    </font>
    <font>
      <sz val="9"/>
      <name val="LinePrinter"/>
    </font>
    <font>
      <b/>
      <sz val="18"/>
      <name val="Arial"/>
      <family val="2"/>
    </font>
    <font>
      <sz val="11"/>
      <color indexed="20"/>
      <name val="Calibri"/>
      <family val="2"/>
    </font>
    <font>
      <sz val="11"/>
      <color rgb="FF000000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"/>
    </font>
    <font>
      <b/>
      <sz val="11"/>
      <color indexed="63"/>
      <name val="Calibri"/>
      <family val="2"/>
    </font>
    <font>
      <b/>
      <sz val="12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0"/>
      <name val="Helv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b/>
      <sz val="11"/>
      <color theme="1"/>
      <name val="Cambria"/>
      <family val="1"/>
    </font>
    <font>
      <b/>
      <sz val="11"/>
      <color rgb="FF000000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1"/>
      <color theme="1"/>
      <name val="Calibri"/>
      <family val="2"/>
    </font>
    <font>
      <sz val="11"/>
      <color theme="1"/>
      <name val="Calibri "/>
    </font>
    <font>
      <b/>
      <sz val="11"/>
      <color theme="1"/>
      <name val="Calibri"/>
      <family val="2"/>
      <scheme val="minor"/>
    </font>
    <font>
      <sz val="11"/>
      <name val="Calibri Light"/>
      <family val="1"/>
      <scheme val="major"/>
    </font>
    <font>
      <b/>
      <sz val="14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gray0625">
        <fgColor indexed="1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gray125">
        <fgColor indexed="1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0" borderId="0">
      <alignment wrapText="1"/>
    </xf>
    <xf numFmtId="0" fontId="8" fillId="0" borderId="0">
      <alignment wrapText="1"/>
    </xf>
    <xf numFmtId="0" fontId="9" fillId="7" borderId="0" applyNumberFormat="0" applyBorder="0" applyAlignment="0" applyProtection="0"/>
    <xf numFmtId="3" fontId="10" fillId="19" borderId="0"/>
    <xf numFmtId="0" fontId="11" fillId="20" borderId="4" applyNumberFormat="0" applyAlignment="0" applyProtection="0"/>
    <xf numFmtId="0" fontId="12" fillId="21" borderId="5" applyNumberFormat="0" applyAlignment="0" applyProtection="0"/>
    <xf numFmtId="0" fontId="13" fillId="0" borderId="6" applyNumberFormat="0" applyFill="0" applyAlignment="0" applyProtection="0"/>
    <xf numFmtId="168" fontId="2" fillId="0" borderId="0" applyFill="0" applyBorder="0" applyAlignment="0" applyProtection="0"/>
    <xf numFmtId="3" fontId="2" fillId="0" borderId="0" applyFill="0" applyBorder="0" applyAlignment="0" applyProtection="0"/>
    <xf numFmtId="169" fontId="2" fillId="0" borderId="0" applyFill="0" applyBorder="0" applyAlignment="0" applyProtection="0"/>
    <xf numFmtId="170" fontId="2" fillId="0" borderId="0" applyFill="0" applyBorder="0" applyAlignment="0" applyProtection="0"/>
    <xf numFmtId="171" fontId="2" fillId="0" borderId="0" applyFill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5" borderId="0" applyNumberFormat="0" applyBorder="0" applyAlignment="0" applyProtection="0"/>
    <xf numFmtId="0" fontId="14" fillId="10" borderId="4" applyNumberFormat="0" applyAlignment="0" applyProtection="0"/>
    <xf numFmtId="0" fontId="15" fillId="0" borderId="0"/>
    <xf numFmtId="172" fontId="16" fillId="0" borderId="0" applyFont="0" applyFill="0" applyBorder="0" applyAlignment="0" applyProtection="0"/>
    <xf numFmtId="2" fontId="2" fillId="0" borderId="0" applyFill="0" applyBorder="0" applyAlignment="0" applyProtection="0"/>
    <xf numFmtId="0" fontId="1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6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9" fillId="0" borderId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0" fillId="26" borderId="0" applyNumberFormat="0" applyBorder="0" applyAlignment="0" applyProtection="0"/>
    <xf numFmtId="0" fontId="2" fillId="0" borderId="0"/>
    <xf numFmtId="0" fontId="6" fillId="0" borderId="0"/>
    <xf numFmtId="0" fontId="21" fillId="0" borderId="0"/>
    <xf numFmtId="0" fontId="6" fillId="27" borderId="7" applyNumberFormat="0" applyAlignment="0" applyProtection="0"/>
    <xf numFmtId="10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28" borderId="0"/>
    <xf numFmtId="0" fontId="22" fillId="20" borderId="8" applyNumberFormat="0" applyAlignment="0" applyProtection="0"/>
    <xf numFmtId="167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2" fillId="0" borderId="0" applyFill="0" applyBorder="0" applyAlignment="0" applyProtection="0"/>
    <xf numFmtId="176" fontId="6" fillId="0" borderId="0" applyFill="0" applyBorder="0" applyAlignment="0" applyProtection="0"/>
    <xf numFmtId="43" fontId="1" fillId="0" borderId="0" applyFont="0" applyFill="0" applyBorder="0" applyAlignment="0" applyProtection="0"/>
    <xf numFmtId="4" fontId="23" fillId="2" borderId="0" applyFont="0" applyFill="0" applyBorder="0" applyAlignment="0">
      <alignment horizontal="centerContinuous"/>
    </xf>
    <xf numFmtId="0" fontId="19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8" borderId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1" fillId="0" borderId="12" applyNumberFormat="0" applyFill="0" applyAlignment="0" applyProtection="0"/>
    <xf numFmtId="17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20" borderId="19" applyNumberFormat="0" applyAlignment="0" applyProtection="0"/>
    <xf numFmtId="0" fontId="11" fillId="20" borderId="14" applyNumberFormat="0" applyAlignment="0" applyProtection="0"/>
    <xf numFmtId="0" fontId="6" fillId="27" borderId="20" applyNumberFormat="0" applyAlignment="0" applyProtection="0"/>
    <xf numFmtId="0" fontId="14" fillId="10" borderId="14" applyNumberFormat="0" applyAlignment="0" applyProtection="0"/>
    <xf numFmtId="0" fontId="6" fillId="27" borderId="15" applyNumberFormat="0" applyAlignment="0" applyProtection="0"/>
    <xf numFmtId="0" fontId="22" fillId="20" borderId="16" applyNumberFormat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17" applyNumberFormat="0" applyFill="0" applyAlignment="0" applyProtection="0"/>
    <xf numFmtId="0" fontId="14" fillId="10" borderId="19" applyNumberFormat="0" applyAlignment="0" applyProtection="0"/>
    <xf numFmtId="0" fontId="22" fillId="20" borderId="21" applyNumberFormat="0" applyAlignment="0" applyProtection="0"/>
    <xf numFmtId="0" fontId="31" fillId="0" borderId="2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3" fillId="0" borderId="0" xfId="0" applyFont="1" applyAlignment="1">
      <alignment vertical="center"/>
    </xf>
    <xf numFmtId="0" fontId="33" fillId="3" borderId="0" xfId="0" applyFont="1" applyFill="1" applyAlignment="1">
      <alignment vertical="center"/>
    </xf>
    <xf numFmtId="0" fontId="35" fillId="29" borderId="27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29" borderId="25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3" borderId="27" xfId="0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left" vertical="center" wrapText="1"/>
    </xf>
    <xf numFmtId="0" fontId="39" fillId="3" borderId="24" xfId="0" applyFont="1" applyFill="1" applyBorder="1" applyAlignment="1">
      <alignment horizontal="center" vertical="center" wrapText="1"/>
    </xf>
    <xf numFmtId="164" fontId="34" fillId="0" borderId="0" xfId="2" applyFont="1" applyAlignment="1">
      <alignment horizontal="left" wrapText="1"/>
    </xf>
    <xf numFmtId="0" fontId="38" fillId="0" borderId="0" xfId="0" applyFont="1" applyAlignment="1">
      <alignment horizontal="center" vertical="center"/>
    </xf>
    <xf numFmtId="0" fontId="40" fillId="29" borderId="18" xfId="0" applyFont="1" applyFill="1" applyBorder="1" applyAlignment="1">
      <alignment horizontal="center" vertical="center" wrapText="1"/>
    </xf>
    <xf numFmtId="0" fontId="37" fillId="3" borderId="24" xfId="0" applyFont="1" applyFill="1" applyBorder="1" applyAlignment="1">
      <alignment horizontal="center" vertical="center" wrapText="1"/>
    </xf>
    <xf numFmtId="44" fontId="0" fillId="0" borderId="18" xfId="0" applyNumberFormat="1" applyFont="1" applyBorder="1" applyAlignment="1">
      <alignment vertical="center"/>
    </xf>
    <xf numFmtId="0" fontId="37" fillId="3" borderId="26" xfId="0" applyFont="1" applyFill="1" applyBorder="1" applyAlignment="1">
      <alignment horizontal="center" vertical="center" wrapText="1"/>
    </xf>
    <xf numFmtId="44" fontId="0" fillId="0" borderId="23" xfId="0" applyNumberFormat="1" applyFont="1" applyBorder="1" applyAlignment="1">
      <alignment vertical="center"/>
    </xf>
    <xf numFmtId="44" fontId="38" fillId="0" borderId="0" xfId="1" applyFont="1" applyFill="1" applyAlignment="1">
      <alignment horizontal="center" vertical="center"/>
    </xf>
    <xf numFmtId="44" fontId="39" fillId="3" borderId="13" xfId="1" applyFont="1" applyFill="1" applyBorder="1" applyAlignment="1">
      <alignment horizontal="center" vertical="center" wrapText="1"/>
    </xf>
    <xf numFmtId="44" fontId="38" fillId="29" borderId="23" xfId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4" fillId="0" borderId="18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/>
    </xf>
    <xf numFmtId="0" fontId="41" fillId="0" borderId="18" xfId="2" applyNumberFormat="1" applyFont="1" applyBorder="1" applyAlignment="1">
      <alignment horizontal="left" vertical="center"/>
    </xf>
    <xf numFmtId="0" fontId="42" fillId="0" borderId="0" xfId="0" applyFont="1" applyAlignment="1">
      <alignment horizontal="center"/>
    </xf>
    <xf numFmtId="0" fontId="38" fillId="0" borderId="0" xfId="111" applyFont="1" applyAlignment="1" applyProtection="1">
      <alignment vertical="center"/>
      <protection locked="0"/>
    </xf>
    <xf numFmtId="0" fontId="39" fillId="0" borderId="0" xfId="111" applyFont="1" applyAlignment="1" applyProtection="1">
      <alignment vertical="center"/>
      <protection locked="0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111" applyFont="1" applyAlignment="1" applyProtection="1">
      <alignment horizontal="left" vertical="center"/>
      <protection locked="0"/>
    </xf>
    <xf numFmtId="14" fontId="38" fillId="0" borderId="0" xfId="111" applyNumberFormat="1" applyFont="1" applyAlignment="1" applyProtection="1">
      <alignment horizontal="left" vertical="center"/>
      <protection locked="0"/>
    </xf>
    <xf numFmtId="43" fontId="0" fillId="0" borderId="18" xfId="112" applyFont="1" applyBorder="1" applyAlignment="1">
      <alignment vertical="center"/>
    </xf>
    <xf numFmtId="43" fontId="34" fillId="0" borderId="18" xfId="112" applyFont="1" applyBorder="1" applyAlignment="1">
      <alignment vertical="center"/>
    </xf>
    <xf numFmtId="44" fontId="33" fillId="3" borderId="0" xfId="0" applyNumberFormat="1" applyFont="1" applyFill="1" applyAlignment="1">
      <alignment vertical="center"/>
    </xf>
    <xf numFmtId="0" fontId="35" fillId="29" borderId="29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left" vertical="center" wrapText="1"/>
    </xf>
    <xf numFmtId="0" fontId="40" fillId="29" borderId="29" xfId="0" applyFont="1" applyFill="1" applyBorder="1" applyAlignment="1">
      <alignment horizontal="center" vertical="center" wrapText="1"/>
    </xf>
    <xf numFmtId="43" fontId="0" fillId="0" borderId="29" xfId="112" applyFont="1" applyBorder="1" applyAlignment="1">
      <alignment vertical="center"/>
    </xf>
    <xf numFmtId="44" fontId="0" fillId="0" borderId="29" xfId="0" applyNumberFormat="1" applyFont="1" applyBorder="1" applyAlignment="1">
      <alignment vertical="center"/>
    </xf>
    <xf numFmtId="44" fontId="0" fillId="0" borderId="30" xfId="0" applyNumberFormat="1" applyFont="1" applyBorder="1" applyAlignment="1">
      <alignment vertical="center"/>
    </xf>
    <xf numFmtId="44" fontId="0" fillId="0" borderId="3" xfId="0" applyNumberFormat="1" applyFont="1" applyBorder="1" applyAlignment="1">
      <alignment vertical="center"/>
    </xf>
    <xf numFmtId="0" fontId="35" fillId="29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7" fillId="29" borderId="2" xfId="0" applyFont="1" applyFill="1" applyBorder="1" applyAlignment="1">
      <alignment horizontal="center" vertical="center" wrapText="1"/>
    </xf>
    <xf numFmtId="44" fontId="39" fillId="29" borderId="2" xfId="1" applyFont="1" applyFill="1" applyBorder="1" applyAlignment="1">
      <alignment horizontal="center" vertical="center" wrapText="1"/>
    </xf>
    <xf numFmtId="0" fontId="40" fillId="29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44" fontId="0" fillId="0" borderId="2" xfId="0" applyNumberFormat="1" applyFont="1" applyBorder="1" applyAlignment="1">
      <alignment vertical="center"/>
    </xf>
    <xf numFmtId="44" fontId="38" fillId="29" borderId="30" xfId="1" applyFont="1" applyFill="1" applyBorder="1" applyAlignment="1">
      <alignment horizontal="center" vertical="center" wrapText="1"/>
    </xf>
    <xf numFmtId="44" fontId="39" fillId="29" borderId="28" xfId="1" applyFont="1" applyFill="1" applyBorder="1" applyAlignment="1">
      <alignment horizontal="center" vertical="center" wrapText="1"/>
    </xf>
    <xf numFmtId="0" fontId="38" fillId="0" borderId="0" xfId="111" applyFont="1" applyAlignment="1" applyProtection="1">
      <alignment horizontal="left" vertical="center"/>
      <protection locked="0"/>
    </xf>
    <xf numFmtId="0" fontId="35" fillId="0" borderId="29" xfId="0" applyFont="1" applyFill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38" fillId="0" borderId="0" xfId="111" applyFont="1" applyAlignment="1" applyProtection="1">
      <alignment horizontal="center" vertical="center"/>
      <protection locked="0"/>
    </xf>
    <xf numFmtId="0" fontId="43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7" fillId="3" borderId="18" xfId="0" applyFont="1" applyFill="1" applyBorder="1" applyAlignment="1">
      <alignment horizontal="center" vertical="center" wrapText="1"/>
    </xf>
    <xf numFmtId="0" fontId="35" fillId="29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 wrapText="1"/>
    </xf>
    <xf numFmtId="0" fontId="40" fillId="29" borderId="33" xfId="0" applyFont="1" applyFill="1" applyBorder="1" applyAlignment="1">
      <alignment horizontal="center" vertical="center" wrapText="1"/>
    </xf>
    <xf numFmtId="43" fontId="0" fillId="0" borderId="33" xfId="112" applyFont="1" applyBorder="1" applyAlignment="1">
      <alignment vertical="center"/>
    </xf>
    <xf numFmtId="44" fontId="0" fillId="0" borderId="33" xfId="0" applyNumberFormat="1" applyFont="1" applyBorder="1" applyAlignment="1">
      <alignment vertical="center"/>
    </xf>
    <xf numFmtId="44" fontId="0" fillId="0" borderId="34" xfId="0" applyNumberFormat="1" applyFont="1" applyBorder="1" applyAlignment="1">
      <alignment vertical="center"/>
    </xf>
    <xf numFmtId="0" fontId="39" fillId="3" borderId="18" xfId="0" applyFont="1" applyFill="1" applyBorder="1" applyAlignment="1">
      <alignment horizontal="center" vertical="center" wrapText="1"/>
    </xf>
    <xf numFmtId="44" fontId="39" fillId="3" borderId="18" xfId="1" applyFont="1" applyFill="1" applyBorder="1" applyAlignment="1">
      <alignment horizontal="center" vertical="center" wrapText="1"/>
    </xf>
    <xf numFmtId="44" fontId="38" fillId="29" borderId="35" xfId="1" applyFont="1" applyFill="1" applyBorder="1" applyAlignment="1">
      <alignment horizontal="center" vertical="center" wrapText="1"/>
    </xf>
    <xf numFmtId="44" fontId="38" fillId="29" borderId="36" xfId="1" applyFont="1" applyFill="1" applyBorder="1" applyAlignment="1">
      <alignment horizontal="center" vertical="center" wrapText="1"/>
    </xf>
    <xf numFmtId="44" fontId="38" fillId="29" borderId="37" xfId="1" applyFont="1" applyFill="1" applyBorder="1" applyAlignment="1">
      <alignment horizontal="center" vertical="center" wrapText="1"/>
    </xf>
    <xf numFmtId="43" fontId="0" fillId="0" borderId="18" xfId="112" applyFont="1" applyBorder="1" applyAlignment="1">
      <alignment horizontal="center" vertical="center"/>
    </xf>
    <xf numFmtId="43" fontId="0" fillId="0" borderId="0" xfId="0" applyNumberFormat="1"/>
    <xf numFmtId="0" fontId="38" fillId="0" borderId="0" xfId="111" applyFont="1" applyAlignment="1" applyProtection="1">
      <alignment horizontal="left" vertical="center"/>
      <protection locked="0"/>
    </xf>
    <xf numFmtId="0" fontId="34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164" fontId="33" fillId="0" borderId="0" xfId="2" applyFont="1" applyBorder="1" applyAlignment="1">
      <alignment horizontal="center"/>
    </xf>
    <xf numFmtId="0" fontId="32" fillId="4" borderId="1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32" fillId="4" borderId="3" xfId="0" applyFont="1" applyFill="1" applyBorder="1" applyAlignment="1">
      <alignment horizontal="center" vertical="center"/>
    </xf>
    <xf numFmtId="0" fontId="37" fillId="3" borderId="18" xfId="0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18" xfId="0" applyBorder="1" applyAlignment="1">
      <alignment vertical="center" wrapText="1"/>
    </xf>
    <xf numFmtId="43" fontId="0" fillId="0" borderId="0" xfId="112" applyFont="1"/>
    <xf numFmtId="43" fontId="37" fillId="3" borderId="18" xfId="112" applyFont="1" applyFill="1" applyBorder="1" applyAlignment="1">
      <alignment horizontal="center" vertical="center" wrapText="1"/>
    </xf>
    <xf numFmtId="9" fontId="0" fillId="0" borderId="0" xfId="113" applyFont="1"/>
    <xf numFmtId="9" fontId="37" fillId="3" borderId="18" xfId="113" applyFont="1" applyFill="1" applyBorder="1" applyAlignment="1">
      <alignment horizontal="center" vertical="center" wrapText="1"/>
    </xf>
    <xf numFmtId="9" fontId="0" fillId="0" borderId="18" xfId="113" applyFont="1" applyBorder="1" applyAlignment="1">
      <alignment horizontal="center" vertical="center"/>
    </xf>
    <xf numFmtId="9" fontId="0" fillId="0" borderId="0" xfId="113" applyFont="1" applyAlignment="1">
      <alignment vertical="center"/>
    </xf>
    <xf numFmtId="10" fontId="0" fillId="0" borderId="18" xfId="113" applyNumberFormat="1" applyFont="1" applyBorder="1" applyAlignment="1">
      <alignment horizontal="center" vertical="center"/>
    </xf>
    <xf numFmtId="43" fontId="0" fillId="0" borderId="29" xfId="112" applyFont="1" applyBorder="1" applyAlignment="1">
      <alignment horizontal="center" vertical="center"/>
    </xf>
    <xf numFmtId="10" fontId="0" fillId="0" borderId="29" xfId="113" applyNumberFormat="1" applyFont="1" applyBorder="1" applyAlignment="1">
      <alignment horizontal="center" vertical="center"/>
    </xf>
    <xf numFmtId="9" fontId="0" fillId="0" borderId="29" xfId="113" applyFont="1" applyBorder="1" applyAlignment="1">
      <alignment horizontal="center" vertical="center"/>
    </xf>
    <xf numFmtId="43" fontId="0" fillId="0" borderId="39" xfId="112" applyFont="1" applyBorder="1"/>
    <xf numFmtId="10" fontId="0" fillId="0" borderId="39" xfId="113" applyNumberFormat="1" applyFont="1" applyBorder="1" applyAlignment="1">
      <alignment horizontal="center" vertical="center"/>
    </xf>
    <xf numFmtId="10" fontId="0" fillId="0" borderId="40" xfId="113" applyNumberFormat="1" applyFont="1" applyBorder="1" applyAlignment="1">
      <alignment horizontal="center" vertical="center"/>
    </xf>
    <xf numFmtId="43" fontId="0" fillId="0" borderId="42" xfId="112" applyFont="1" applyBorder="1"/>
    <xf numFmtId="10" fontId="0" fillId="0" borderId="42" xfId="113" applyNumberFormat="1" applyFont="1" applyBorder="1" applyAlignment="1">
      <alignment horizontal="center" vertical="center"/>
    </xf>
    <xf numFmtId="10" fontId="0" fillId="0" borderId="43" xfId="113" applyNumberFormat="1" applyFont="1" applyBorder="1" applyAlignment="1">
      <alignment horizontal="center" vertical="center"/>
    </xf>
    <xf numFmtId="0" fontId="35" fillId="29" borderId="38" xfId="0" applyFont="1" applyFill="1" applyBorder="1" applyAlignment="1">
      <alignment horizontal="center" vertical="center" wrapText="1"/>
    </xf>
    <xf numFmtId="0" fontId="33" fillId="0" borderId="39" xfId="0" applyFont="1" applyFill="1" applyBorder="1" applyAlignment="1">
      <alignment horizontal="center" vertical="center"/>
    </xf>
    <xf numFmtId="0" fontId="37" fillId="29" borderId="39" xfId="0" applyFont="1" applyFill="1" applyBorder="1" applyAlignment="1">
      <alignment horizontal="center" vertical="center" wrapText="1"/>
    </xf>
    <xf numFmtId="44" fontId="39" fillId="29" borderId="39" xfId="1" applyFont="1" applyFill="1" applyBorder="1" applyAlignment="1">
      <alignment horizontal="center" vertical="center" wrapText="1"/>
    </xf>
    <xf numFmtId="0" fontId="40" fillId="29" borderId="39" xfId="0" applyFont="1" applyFill="1" applyBorder="1" applyAlignment="1">
      <alignment horizontal="center" vertical="center" wrapText="1"/>
    </xf>
    <xf numFmtId="0" fontId="0" fillId="0" borderId="39" xfId="0" applyNumberFormat="1" applyFont="1" applyBorder="1" applyAlignment="1">
      <alignment horizontal="center" vertical="center"/>
    </xf>
    <xf numFmtId="44" fontId="0" fillId="0" borderId="39" xfId="0" applyNumberFormat="1" applyFont="1" applyBorder="1" applyAlignment="1">
      <alignment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2" xfId="0" applyFont="1" applyFill="1" applyBorder="1" applyAlignment="1">
      <alignment horizontal="center" vertical="center" wrapText="1"/>
    </xf>
    <xf numFmtId="0" fontId="0" fillId="0" borderId="42" xfId="0" applyBorder="1"/>
    <xf numFmtId="0" fontId="41" fillId="0" borderId="18" xfId="2" applyNumberFormat="1" applyFont="1" applyBorder="1" applyAlignment="1">
      <alignment horizontal="left" vertical="center" wrapText="1"/>
    </xf>
  </cellXfs>
  <cellStyles count="114">
    <cellStyle name="20% - Ênfase1 2" xfId="10"/>
    <cellStyle name="20% - Ênfase2 2" xfId="11"/>
    <cellStyle name="20% - Ênfase3 2" xfId="12"/>
    <cellStyle name="20% - Ênfase4 2" xfId="13"/>
    <cellStyle name="20% - Ênfase5 2" xfId="14"/>
    <cellStyle name="20% - Ênfase6 2" xfId="15"/>
    <cellStyle name="40% - Ênfase1 2" xfId="16"/>
    <cellStyle name="40% - Ênfase2 2" xfId="17"/>
    <cellStyle name="40% - Ênfase3 2" xfId="18"/>
    <cellStyle name="40% - Ênfase4 2" xfId="19"/>
    <cellStyle name="40% - Ênfase5 2" xfId="20"/>
    <cellStyle name="40% - Ênfase6 2" xfId="21"/>
    <cellStyle name="60% - Ênfase1 2" xfId="22"/>
    <cellStyle name="60% - Ênfase2 2" xfId="23"/>
    <cellStyle name="60% - Ênfase3 2" xfId="24"/>
    <cellStyle name="60% - Ênfase4 2" xfId="25"/>
    <cellStyle name="60% - Ênfase5 2" xfId="26"/>
    <cellStyle name="60% - Ênfase6 2" xfId="27"/>
    <cellStyle name="Bold" xfId="28"/>
    <cellStyle name="Bold 2" xfId="29"/>
    <cellStyle name="Bom 2" xfId="30"/>
    <cellStyle name="calcul" xfId="31"/>
    <cellStyle name="Cálculo 2" xfId="32"/>
    <cellStyle name="Cálculo 2 2" xfId="95"/>
    <cellStyle name="Cálculo 2 3" xfId="94"/>
    <cellStyle name="Célula de Verificação 2" xfId="33"/>
    <cellStyle name="Célula Vinculada 2" xfId="34"/>
    <cellStyle name="Comma" xfId="35"/>
    <cellStyle name="Comma0" xfId="36"/>
    <cellStyle name="Currency" xfId="37"/>
    <cellStyle name="Currency0" xfId="38"/>
    <cellStyle name="Date" xfId="39"/>
    <cellStyle name="Ênfase1 2" xfId="40"/>
    <cellStyle name="Ênfase2 2" xfId="41"/>
    <cellStyle name="Ênfase3 2" xfId="42"/>
    <cellStyle name="Ênfase4 2" xfId="43"/>
    <cellStyle name="Ênfase5 2" xfId="44"/>
    <cellStyle name="Ênfase6 2" xfId="45"/>
    <cellStyle name="Entrada 2" xfId="46"/>
    <cellStyle name="Entrada 2 2" xfId="97"/>
    <cellStyle name="Entrada 2 3" xfId="104"/>
    <cellStyle name="Estilo 1" xfId="47"/>
    <cellStyle name="Euro" xfId="48"/>
    <cellStyle name="Fixed" xfId="49"/>
    <cellStyle name="Heading 1" xfId="50"/>
    <cellStyle name="Heading 2" xfId="51"/>
    <cellStyle name="Incorreto 2" xfId="52"/>
    <cellStyle name="Milliers [0]_=iso-88" xfId="53"/>
    <cellStyle name="Milliers_=iso-88" xfId="54"/>
    <cellStyle name="Moeda" xfId="1" builtinId="4"/>
    <cellStyle name="Moeda 2" xfId="2"/>
    <cellStyle name="Moeda 2 2" xfId="6"/>
    <cellStyle name="Moeda 2 2 2" xfId="56"/>
    <cellStyle name="Moeda 2 2 3" xfId="92"/>
    <cellStyle name="Moeda 2 3" xfId="55"/>
    <cellStyle name="Moeda 3" xfId="57"/>
    <cellStyle name="Moeda 4" xfId="91"/>
    <cellStyle name="Monétaire [0]_=iso-88" xfId="58"/>
    <cellStyle name="Monétaire_=iso-88" xfId="59"/>
    <cellStyle name="Neutra 2" xfId="60"/>
    <cellStyle name="Normal" xfId="0" builtinId="0"/>
    <cellStyle name="Normal 10" xfId="108"/>
    <cellStyle name="Normal 2" xfId="3"/>
    <cellStyle name="Normal 2 2" xfId="61"/>
    <cellStyle name="Normal 2 2 2" xfId="110"/>
    <cellStyle name="Normal 2 3" xfId="107"/>
    <cellStyle name="Normal 3" xfId="7"/>
    <cellStyle name="Normal 3 2" xfId="62"/>
    <cellStyle name="Normal 4" xfId="63"/>
    <cellStyle name="Normal 6 2" xfId="109"/>
    <cellStyle name="Normal 6 2 3" xfId="111"/>
    <cellStyle name="Nota 2" xfId="64"/>
    <cellStyle name="Nota 2 2" xfId="98"/>
    <cellStyle name="Nota 2 3" xfId="96"/>
    <cellStyle name="Percent" xfId="65"/>
    <cellStyle name="Percentagem" xfId="113" builtinId="5"/>
    <cellStyle name="Porcentagem 10 2 2" xfId="5"/>
    <cellStyle name="Porcentagem 2" xfId="66"/>
    <cellStyle name="Porcentagem 3" xfId="67"/>
    <cellStyle name="Porcentagem 4" xfId="68"/>
    <cellStyle name="Porcentagem 7" xfId="90"/>
    <cellStyle name="rubrique" xfId="69"/>
    <cellStyle name="Saída 2" xfId="70"/>
    <cellStyle name="Saída 2 2" xfId="99"/>
    <cellStyle name="Saída 2 3" xfId="105"/>
    <cellStyle name="Separador de milhares 10" xfId="4"/>
    <cellStyle name="Separador de milhares 10 2" xfId="71"/>
    <cellStyle name="Separador de milhares 10 3" xfId="8"/>
    <cellStyle name="Separador de milhares 10 3 2" xfId="93"/>
    <cellStyle name="Separador de milhares 2" xfId="72"/>
    <cellStyle name="Separador de milhares 2 2" xfId="73"/>
    <cellStyle name="Separador de milhares 2 2 2" xfId="101"/>
    <cellStyle name="Separador de milhares 2 3" xfId="74"/>
    <cellStyle name="Separador de milhares 2 4" xfId="100"/>
    <cellStyle name="Separador de milhares 20" xfId="9"/>
    <cellStyle name="Separador de milhares 3" xfId="75"/>
    <cellStyle name="Separador de milhares 4" xfId="76"/>
    <cellStyle name="Separador de milhares 4 2" xfId="102"/>
    <cellStyle name="Separador de milhares 8" xfId="89"/>
    <cellStyle name="tab01" xfId="77"/>
    <cellStyle name="TableStyleLight1" xfId="78"/>
    <cellStyle name="Texto de Aviso 2" xfId="79"/>
    <cellStyle name="Texto Explicativo 2" xfId="80"/>
    <cellStyle name="titre" xfId="81"/>
    <cellStyle name="Título 1 1" xfId="82"/>
    <cellStyle name="Título 1 2" xfId="83"/>
    <cellStyle name="Título 2 2" xfId="84"/>
    <cellStyle name="Título 3 2" xfId="85"/>
    <cellStyle name="Título 4 2" xfId="86"/>
    <cellStyle name="Título 5" xfId="87"/>
    <cellStyle name="Total 2" xfId="88"/>
    <cellStyle name="Total 2 2" xfId="103"/>
    <cellStyle name="Total 2 3" xfId="106"/>
    <cellStyle name="Vírgula" xfId="112" builtinId="3"/>
  </cellStyles>
  <dxfs count="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66675</xdr:rowOff>
    </xdr:from>
    <xdr:to>
      <xdr:col>3</xdr:col>
      <xdr:colOff>3143251</xdr:colOff>
      <xdr:row>6</xdr:row>
      <xdr:rowOff>45958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66675"/>
          <a:ext cx="6400800" cy="13508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3</xdr:col>
      <xdr:colOff>4130674</xdr:colOff>
      <xdr:row>6</xdr:row>
      <xdr:rowOff>45958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6675"/>
          <a:ext cx="5067299" cy="11222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_emansi\El_Paso\Pro%20Forma%20Genco%20-%203rd%20draft_02101_def_sens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mix6404\My%20Documents\Projetos\PPA%20com%20CPFL\20010822%20GEs%20Plant%20710%20MW%20new%20FX%20assumptions%20adjusted%20phasing%20v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e"/>
      <sheetName val="Detail"/>
      <sheetName val="Cash"/>
      <sheetName val="EPEnergy"/>
      <sheetName val="Debt"/>
      <sheetName val="ProjBal"/>
      <sheetName val="Drawdn"/>
      <sheetName val="USBal"/>
      <sheetName val="Sheet1"/>
      <sheetName val="Information"/>
      <sheetName val="Macros"/>
      <sheetName val="VEÍCULOS &amp; PESSO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marks"/>
      <sheetName val="EPC Costs"/>
      <sheetName val="Assume"/>
      <sheetName val="Drawdn"/>
      <sheetName val="Cash"/>
      <sheetName val="Detail"/>
      <sheetName val="EPEnergy"/>
      <sheetName val="Loans in US$"/>
      <sheetName val="Loans in R$"/>
      <sheetName val="Debt"/>
      <sheetName val="Plan1"/>
      <sheetName val="ProjBal"/>
      <sheetName val="USBal"/>
      <sheetName val="Price Curve"/>
      <sheetName val="Sensitiviy"/>
      <sheetName val="Macros"/>
      <sheetName val="Module1"/>
      <sheetName val="Module2"/>
      <sheetName val="Module3"/>
      <sheetName val="TURM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8"/>
  <sheetViews>
    <sheetView tabSelected="1" view="pageBreakPreview" topLeftCell="A7" zoomScaleNormal="100" zoomScaleSheetLayoutView="100" zoomScalePageLayoutView="80" workbookViewId="0">
      <selection activeCell="D22" sqref="D22"/>
    </sheetView>
  </sheetViews>
  <sheetFormatPr defaultColWidth="9.140625" defaultRowHeight="18"/>
  <cols>
    <col min="1" max="1" width="16.5703125" style="4" bestFit="1" customWidth="1"/>
    <col min="2" max="2" width="18.85546875" style="4" customWidth="1"/>
    <col min="3" max="3" width="16" style="4" customWidth="1"/>
    <col min="4" max="4" width="81.7109375" style="11" customWidth="1"/>
    <col min="5" max="5" width="12.5703125" style="14" customWidth="1"/>
    <col min="6" max="6" width="12.140625" style="14" bestFit="1" customWidth="1"/>
    <col min="7" max="8" width="22.28515625" style="14" customWidth="1"/>
    <col min="9" max="9" width="16.42578125" style="20" bestFit="1" customWidth="1"/>
    <col min="10" max="10" width="17.28515625" style="1" customWidth="1"/>
    <col min="11" max="11" width="17.5703125" style="1" bestFit="1" customWidth="1"/>
    <col min="12" max="16384" width="9.140625" style="1"/>
  </cols>
  <sheetData>
    <row r="3" spans="1:9">
      <c r="F3" s="32"/>
    </row>
    <row r="4" spans="1:9">
      <c r="F4"/>
    </row>
    <row r="5" spans="1:9">
      <c r="F5"/>
    </row>
    <row r="6" spans="1:9">
      <c r="F6"/>
    </row>
    <row r="7" spans="1:9">
      <c r="F7"/>
    </row>
    <row r="8" spans="1:9" ht="42" customHeight="1">
      <c r="D8" s="36" t="s">
        <v>31</v>
      </c>
      <c r="F8"/>
    </row>
    <row r="9" spans="1:9">
      <c r="A9" s="33" t="s">
        <v>28</v>
      </c>
      <c r="B9" s="80" t="s">
        <v>29</v>
      </c>
      <c r="C9" s="80"/>
      <c r="D9" s="80"/>
      <c r="E9" s="5"/>
      <c r="F9"/>
    </row>
    <row r="10" spans="1:9">
      <c r="A10" s="33" t="s">
        <v>30</v>
      </c>
      <c r="B10" s="38" t="s">
        <v>36</v>
      </c>
      <c r="C10" s="33"/>
      <c r="D10" s="37"/>
      <c r="E10" s="5"/>
    </row>
    <row r="11" spans="1:9">
      <c r="A11" s="33" t="s">
        <v>32</v>
      </c>
      <c r="B11" s="38" t="s">
        <v>33</v>
      </c>
      <c r="C11" s="62" t="s">
        <v>34</v>
      </c>
      <c r="D11" s="63"/>
      <c r="E11" s="5" t="s">
        <v>40</v>
      </c>
      <c r="F11" s="14" t="s">
        <v>45</v>
      </c>
    </row>
    <row r="12" spans="1:9" ht="18.75" thickBot="1">
      <c r="A12" s="33" t="s">
        <v>35</v>
      </c>
      <c r="B12" s="39">
        <v>44743</v>
      </c>
      <c r="C12" s="34"/>
      <c r="D12" s="35"/>
      <c r="E12" s="5"/>
    </row>
    <row r="13" spans="1:9" ht="42.75" customHeight="1" thickBot="1">
      <c r="A13" s="84" t="s">
        <v>8</v>
      </c>
      <c r="B13" s="85"/>
      <c r="C13" s="85"/>
      <c r="D13" s="85"/>
      <c r="E13" s="85"/>
      <c r="F13" s="85"/>
      <c r="G13" s="85"/>
      <c r="H13" s="85"/>
      <c r="I13" s="86"/>
    </row>
    <row r="14" spans="1:9" s="2" customFormat="1" ht="42.75" customHeight="1">
      <c r="A14" s="16" t="s">
        <v>0</v>
      </c>
      <c r="B14" s="9" t="s">
        <v>12</v>
      </c>
      <c r="C14" s="9" t="s">
        <v>39</v>
      </c>
      <c r="D14" s="12" t="s">
        <v>3</v>
      </c>
      <c r="E14" s="12" t="s">
        <v>2</v>
      </c>
      <c r="F14" s="16" t="s">
        <v>1</v>
      </c>
      <c r="G14" s="16" t="s">
        <v>5</v>
      </c>
      <c r="H14" s="18" t="s">
        <v>37</v>
      </c>
      <c r="I14" s="21" t="s">
        <v>4</v>
      </c>
    </row>
    <row r="15" spans="1:9" s="2" customFormat="1" ht="45">
      <c r="A15" s="6">
        <v>1</v>
      </c>
      <c r="B15" s="26" t="s">
        <v>41</v>
      </c>
      <c r="C15" s="60" t="s">
        <v>40</v>
      </c>
      <c r="D15" s="61" t="s">
        <v>42</v>
      </c>
      <c r="E15" s="15" t="s">
        <v>2</v>
      </c>
      <c r="F15" s="40">
        <v>2</v>
      </c>
      <c r="G15" s="17">
        <v>11658.08</v>
      </c>
      <c r="H15" s="19">
        <f t="shared" ref="H15:H16" si="0">G15*1.2723</f>
        <v>14832.575183999999</v>
      </c>
      <c r="I15" s="22">
        <f t="shared" ref="I15:I16" si="1">F15*H15</f>
        <v>29665.150367999999</v>
      </c>
    </row>
    <row r="16" spans="1:9" s="2" customFormat="1">
      <c r="A16" s="6">
        <v>2</v>
      </c>
      <c r="B16" s="26" t="s">
        <v>43</v>
      </c>
      <c r="C16" s="60" t="s">
        <v>40</v>
      </c>
      <c r="D16" s="61" t="s">
        <v>44</v>
      </c>
      <c r="E16" s="15" t="s">
        <v>2</v>
      </c>
      <c r="F16" s="40">
        <v>5</v>
      </c>
      <c r="G16" s="17">
        <v>1314.36</v>
      </c>
      <c r="H16" s="19">
        <f t="shared" si="0"/>
        <v>1672.2602279999999</v>
      </c>
      <c r="I16" s="22">
        <f t="shared" si="1"/>
        <v>8361.3011399999996</v>
      </c>
    </row>
    <row r="17" spans="1:11" s="2" customFormat="1" ht="30">
      <c r="A17" s="6">
        <v>3</v>
      </c>
      <c r="B17" s="26">
        <v>100621</v>
      </c>
      <c r="C17" s="3" t="s">
        <v>13</v>
      </c>
      <c r="D17" s="29" t="s">
        <v>24</v>
      </c>
      <c r="E17" s="15" t="s">
        <v>6</v>
      </c>
      <c r="F17" s="40">
        <v>26</v>
      </c>
      <c r="G17" s="17">
        <v>4481.01</v>
      </c>
      <c r="H17" s="19">
        <f>G17*1.2723</f>
        <v>5701.1890229999999</v>
      </c>
      <c r="I17" s="22">
        <f>F17*H17</f>
        <v>148230.914598</v>
      </c>
      <c r="J17" s="42"/>
      <c r="K17" s="42"/>
    </row>
    <row r="18" spans="1:11" s="2" customFormat="1">
      <c r="A18" s="6">
        <v>4</v>
      </c>
      <c r="B18" s="3">
        <v>101658</v>
      </c>
      <c r="C18" s="3" t="s">
        <v>13</v>
      </c>
      <c r="D18" s="30" t="s">
        <v>10</v>
      </c>
      <c r="E18" s="15" t="s">
        <v>6</v>
      </c>
      <c r="F18" s="40">
        <v>26</v>
      </c>
      <c r="G18" s="17">
        <v>884.51</v>
      </c>
      <c r="H18" s="19">
        <f t="shared" ref="H18:H32" si="2">G18*1.2723</f>
        <v>1125.362073</v>
      </c>
      <c r="I18" s="22">
        <f t="shared" ref="I18:I32" si="3">F18*H18</f>
        <v>29259.413897999999</v>
      </c>
    </row>
    <row r="19" spans="1:11" s="2" customFormat="1">
      <c r="A19" s="6">
        <v>5</v>
      </c>
      <c r="B19" s="3">
        <v>101654</v>
      </c>
      <c r="C19" s="3" t="s">
        <v>13</v>
      </c>
      <c r="D19" s="30" t="s">
        <v>9</v>
      </c>
      <c r="E19" s="15" t="s">
        <v>6</v>
      </c>
      <c r="F19" s="40">
        <v>26</v>
      </c>
      <c r="G19" s="17">
        <v>318.89999999999998</v>
      </c>
      <c r="H19" s="19">
        <f t="shared" si="2"/>
        <v>405.73646999999994</v>
      </c>
      <c r="I19" s="22">
        <f t="shared" si="3"/>
        <v>10549.148219999999</v>
      </c>
    </row>
    <row r="20" spans="1:11" s="2" customFormat="1" ht="30">
      <c r="A20" s="6">
        <v>6</v>
      </c>
      <c r="B20" s="3">
        <v>92984</v>
      </c>
      <c r="C20" s="3" t="s">
        <v>13</v>
      </c>
      <c r="D20" s="29" t="s">
        <v>19</v>
      </c>
      <c r="E20" s="15" t="s">
        <v>7</v>
      </c>
      <c r="F20" s="40">
        <v>100</v>
      </c>
      <c r="G20" s="17">
        <v>23.92</v>
      </c>
      <c r="H20" s="19">
        <f t="shared" si="2"/>
        <v>30.433416000000001</v>
      </c>
      <c r="I20" s="22">
        <f t="shared" si="3"/>
        <v>3043.3416000000002</v>
      </c>
    </row>
    <row r="21" spans="1:11" s="2" customFormat="1" ht="30">
      <c r="A21" s="6">
        <v>7</v>
      </c>
      <c r="B21" s="3">
        <v>91935</v>
      </c>
      <c r="C21" s="3" t="s">
        <v>13</v>
      </c>
      <c r="D21" s="29" t="s">
        <v>15</v>
      </c>
      <c r="E21" s="15" t="s">
        <v>7</v>
      </c>
      <c r="F21" s="41">
        <v>2135</v>
      </c>
      <c r="G21" s="17">
        <v>21.74</v>
      </c>
      <c r="H21" s="19">
        <f t="shared" si="2"/>
        <v>27.659801999999999</v>
      </c>
      <c r="I21" s="22">
        <f t="shared" si="3"/>
        <v>59053.67727</v>
      </c>
    </row>
    <row r="22" spans="1:11" s="2" customFormat="1" ht="29.25" customHeight="1">
      <c r="A22" s="6">
        <v>8</v>
      </c>
      <c r="B22" s="26">
        <v>91927</v>
      </c>
      <c r="C22" s="3" t="s">
        <v>13</v>
      </c>
      <c r="D22" s="31" t="s">
        <v>22</v>
      </c>
      <c r="E22" s="15" t="s">
        <v>7</v>
      </c>
      <c r="F22" s="40">
        <v>800</v>
      </c>
      <c r="G22" s="17">
        <v>4.8499999999999996</v>
      </c>
      <c r="H22" s="19">
        <f t="shared" si="2"/>
        <v>6.1706549999999991</v>
      </c>
      <c r="I22" s="22">
        <f t="shared" si="3"/>
        <v>4936.5239999999994</v>
      </c>
    </row>
    <row r="23" spans="1:11" s="2" customFormat="1">
      <c r="A23" s="6">
        <v>9</v>
      </c>
      <c r="B23" s="3">
        <v>96985</v>
      </c>
      <c r="C23" s="3" t="s">
        <v>13</v>
      </c>
      <c r="D23" s="30" t="s">
        <v>16</v>
      </c>
      <c r="E23" s="15" t="s">
        <v>6</v>
      </c>
      <c r="F23" s="40">
        <v>26</v>
      </c>
      <c r="G23" s="17">
        <v>90.69</v>
      </c>
      <c r="H23" s="19">
        <f t="shared" si="2"/>
        <v>115.38488699999999</v>
      </c>
      <c r="I23" s="22">
        <f t="shared" si="3"/>
        <v>3000.0070619999997</v>
      </c>
    </row>
    <row r="24" spans="1:11" s="2" customFormat="1">
      <c r="A24" s="6">
        <v>10</v>
      </c>
      <c r="B24" s="26">
        <v>11864</v>
      </c>
      <c r="C24" s="3" t="s">
        <v>13</v>
      </c>
      <c r="D24" s="30" t="s">
        <v>23</v>
      </c>
      <c r="E24" s="15" t="s">
        <v>6</v>
      </c>
      <c r="F24" s="40">
        <v>87</v>
      </c>
      <c r="G24" s="17">
        <v>33.049999999999997</v>
      </c>
      <c r="H24" s="19">
        <f t="shared" si="2"/>
        <v>42.049514999999992</v>
      </c>
      <c r="I24" s="22">
        <f t="shared" si="3"/>
        <v>3658.3078049999995</v>
      </c>
    </row>
    <row r="25" spans="1:11" s="2" customFormat="1">
      <c r="A25" s="6">
        <v>11</v>
      </c>
      <c r="B25" s="25">
        <v>96977</v>
      </c>
      <c r="C25" s="3" t="s">
        <v>13</v>
      </c>
      <c r="D25" s="30" t="s">
        <v>18</v>
      </c>
      <c r="E25" s="15" t="s">
        <v>7</v>
      </c>
      <c r="F25" s="40">
        <v>500</v>
      </c>
      <c r="G25" s="17">
        <v>46.73</v>
      </c>
      <c r="H25" s="19">
        <f>G25*1.2723</f>
        <v>59.454578999999995</v>
      </c>
      <c r="I25" s="22">
        <f t="shared" si="3"/>
        <v>29727.289499999999</v>
      </c>
    </row>
    <row r="26" spans="1:11" s="2" customFormat="1">
      <c r="A26" s="6">
        <v>12</v>
      </c>
      <c r="B26" s="3">
        <v>91860</v>
      </c>
      <c r="C26" s="3" t="s">
        <v>13</v>
      </c>
      <c r="D26" s="29" t="s">
        <v>11</v>
      </c>
      <c r="E26" s="15" t="s">
        <v>7</v>
      </c>
      <c r="F26" s="40">
        <v>800</v>
      </c>
      <c r="G26" s="17">
        <v>12.75</v>
      </c>
      <c r="H26" s="19">
        <f t="shared" si="2"/>
        <v>16.221824999999999</v>
      </c>
      <c r="I26" s="22">
        <f t="shared" si="3"/>
        <v>12977.46</v>
      </c>
    </row>
    <row r="27" spans="1:11" s="2" customFormat="1" ht="37.5" customHeight="1">
      <c r="A27" s="6">
        <v>13</v>
      </c>
      <c r="B27" s="26">
        <v>97882</v>
      </c>
      <c r="C27" s="3" t="s">
        <v>13</v>
      </c>
      <c r="D27" s="29" t="s">
        <v>25</v>
      </c>
      <c r="E27" s="15" t="s">
        <v>2</v>
      </c>
      <c r="F27" s="40">
        <v>30</v>
      </c>
      <c r="G27" s="17">
        <v>185.98</v>
      </c>
      <c r="H27" s="19">
        <f t="shared" si="2"/>
        <v>236.62235399999997</v>
      </c>
      <c r="I27" s="22">
        <f t="shared" si="3"/>
        <v>7098.670619999999</v>
      </c>
    </row>
    <row r="28" spans="1:11" s="2" customFormat="1" ht="38.25" customHeight="1">
      <c r="A28" s="6">
        <v>14</v>
      </c>
      <c r="B28" s="27">
        <v>101507</v>
      </c>
      <c r="C28" s="3" t="s">
        <v>13</v>
      </c>
      <c r="D28" s="29" t="s">
        <v>20</v>
      </c>
      <c r="E28" s="15" t="s">
        <v>2</v>
      </c>
      <c r="F28" s="40">
        <v>2</v>
      </c>
      <c r="G28" s="17">
        <v>1843.77</v>
      </c>
      <c r="H28" s="19">
        <f t="shared" si="2"/>
        <v>2345.828571</v>
      </c>
      <c r="I28" s="22">
        <f t="shared" si="3"/>
        <v>4691.657142</v>
      </c>
    </row>
    <row r="29" spans="1:11" s="2" customFormat="1" ht="30">
      <c r="A29" s="6">
        <v>15</v>
      </c>
      <c r="B29" s="28">
        <v>100603</v>
      </c>
      <c r="C29" s="3" t="s">
        <v>13</v>
      </c>
      <c r="D29" s="29" t="s">
        <v>21</v>
      </c>
      <c r="E29" s="15" t="s">
        <v>2</v>
      </c>
      <c r="F29" s="40">
        <v>2</v>
      </c>
      <c r="G29" s="17">
        <v>1252.8599999999999</v>
      </c>
      <c r="H29" s="19">
        <f t="shared" si="2"/>
        <v>1594.0137779999998</v>
      </c>
      <c r="I29" s="22">
        <f t="shared" si="3"/>
        <v>3188.0275559999995</v>
      </c>
    </row>
    <row r="30" spans="1:11" s="2" customFormat="1" ht="60">
      <c r="A30" s="6">
        <v>16</v>
      </c>
      <c r="B30" s="3">
        <v>90084</v>
      </c>
      <c r="C30" s="3" t="s">
        <v>13</v>
      </c>
      <c r="D30" s="29" t="s">
        <v>26</v>
      </c>
      <c r="E30" s="15" t="s">
        <v>14</v>
      </c>
      <c r="F30" s="40">
        <v>430</v>
      </c>
      <c r="G30" s="17">
        <v>10.89</v>
      </c>
      <c r="H30" s="19">
        <f t="shared" si="2"/>
        <v>13.855347</v>
      </c>
      <c r="I30" s="22">
        <f t="shared" si="3"/>
        <v>5957.7992100000001</v>
      </c>
    </row>
    <row r="31" spans="1:11" s="2" customFormat="1">
      <c r="A31" s="6">
        <v>17</v>
      </c>
      <c r="B31" s="3">
        <v>96995</v>
      </c>
      <c r="C31" s="3" t="s">
        <v>13</v>
      </c>
      <c r="D31" s="30" t="s">
        <v>27</v>
      </c>
      <c r="E31" s="15" t="s">
        <v>14</v>
      </c>
      <c r="F31" s="40">
        <v>120</v>
      </c>
      <c r="G31" s="17">
        <v>52.76</v>
      </c>
      <c r="H31" s="19">
        <f t="shared" si="2"/>
        <v>67.126548</v>
      </c>
      <c r="I31" s="22">
        <f t="shared" si="3"/>
        <v>8055.1857600000003</v>
      </c>
    </row>
    <row r="32" spans="1:11" s="2" customFormat="1" ht="30.75" thickBot="1">
      <c r="A32" s="6">
        <v>18</v>
      </c>
      <c r="B32" s="43">
        <v>102361</v>
      </c>
      <c r="C32" s="43" t="s">
        <v>13</v>
      </c>
      <c r="D32" s="44" t="s">
        <v>17</v>
      </c>
      <c r="E32" s="45" t="s">
        <v>14</v>
      </c>
      <c r="F32" s="46">
        <v>85</v>
      </c>
      <c r="G32" s="47">
        <v>33.58</v>
      </c>
      <c r="H32" s="48">
        <f t="shared" si="2"/>
        <v>42.723833999999997</v>
      </c>
      <c r="I32" s="57">
        <f t="shared" si="3"/>
        <v>3631.5258899999999</v>
      </c>
    </row>
    <row r="33" spans="1:9" s="2" customFormat="1" ht="18.75" thickBot="1">
      <c r="A33" s="50"/>
      <c r="B33" s="51"/>
      <c r="C33" s="52"/>
      <c r="D33" s="53" t="s">
        <v>38</v>
      </c>
      <c r="E33" s="54"/>
      <c r="F33" s="55"/>
      <c r="G33" s="56"/>
      <c r="H33" s="49"/>
      <c r="I33" s="58">
        <f>SUM(I15:I32)</f>
        <v>375085.40163899999</v>
      </c>
    </row>
    <row r="34" spans="1:9" ht="37.15" customHeight="1">
      <c r="A34" s="5"/>
      <c r="B34" s="23"/>
      <c r="C34" s="8"/>
      <c r="D34" s="13"/>
      <c r="E34" s="83"/>
      <c r="F34" s="83"/>
      <c r="G34" s="83"/>
      <c r="H34" s="83"/>
      <c r="I34" s="83"/>
    </row>
    <row r="35" spans="1:9">
      <c r="D35" s="64" t="s">
        <v>46</v>
      </c>
    </row>
    <row r="36" spans="1:9">
      <c r="D36" s="11" t="s">
        <v>47</v>
      </c>
    </row>
    <row r="37" spans="1:9">
      <c r="A37" s="7"/>
      <c r="B37" s="24"/>
      <c r="C37" s="10"/>
      <c r="D37" s="81" t="s">
        <v>48</v>
      </c>
      <c r="E37" s="81"/>
      <c r="F37" s="81"/>
      <c r="G37" s="81"/>
      <c r="H37" s="81"/>
      <c r="I37" s="81"/>
    </row>
    <row r="38" spans="1:9">
      <c r="D38" s="82"/>
      <c r="E38" s="82"/>
      <c r="F38" s="82"/>
      <c r="G38" s="82"/>
      <c r="H38" s="82"/>
      <c r="I38" s="82"/>
    </row>
  </sheetData>
  <mergeCells count="5">
    <mergeCell ref="B9:D9"/>
    <mergeCell ref="D37:I37"/>
    <mergeCell ref="D38:I38"/>
    <mergeCell ref="E34:I34"/>
    <mergeCell ref="A13:I13"/>
  </mergeCells>
  <phoneticPr fontId="4" type="noConversion"/>
  <conditionalFormatting sqref="D15">
    <cfRule type="expression" dxfId="3" priority="2" stopIfTrue="1">
      <formula>I15&lt;6</formula>
    </cfRule>
  </conditionalFormatting>
  <conditionalFormatting sqref="D16">
    <cfRule type="expression" dxfId="2" priority="1" stopIfTrue="1">
      <formula>I16&lt;6</formula>
    </cfRule>
  </conditionalFormatting>
  <printOptions horizontalCentered="1" verticalCentered="1"/>
  <pageMargins left="0.51181102362204722" right="0.39370078740157483" top="1.1023622047244095" bottom="0.51181102362204722" header="0.31496062992125984" footer="0.15748031496062992"/>
  <pageSetup paperSize="9" scale="51" orientation="landscape" verticalDpi="598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view="pageBreakPreview" topLeftCell="A16" zoomScale="60" zoomScaleNormal="100" workbookViewId="0">
      <selection activeCell="D27" sqref="D27"/>
    </sheetView>
  </sheetViews>
  <sheetFormatPr defaultRowHeight="15"/>
  <cols>
    <col min="1" max="1" width="16.5703125" bestFit="1" customWidth="1"/>
    <col min="2" max="2" width="16.28515625" hidden="1" customWidth="1"/>
    <col min="3" max="3" width="16.42578125" hidden="1" customWidth="1"/>
    <col min="4" max="4" width="75.42578125" customWidth="1"/>
    <col min="5" max="6" width="0" hidden="1" customWidth="1"/>
    <col min="7" max="8" width="13.28515625" hidden="1" customWidth="1"/>
    <col min="9" max="9" width="23.7109375" bestFit="1" customWidth="1"/>
    <col min="10" max="10" width="12.28515625" style="90" bestFit="1" customWidth="1"/>
    <col min="11" max="11" width="10.5703125" style="95" bestFit="1" customWidth="1"/>
    <col min="12" max="12" width="13.42578125" style="90" bestFit="1" customWidth="1"/>
    <col min="13" max="13" width="10.5703125" style="92" bestFit="1" customWidth="1"/>
    <col min="14" max="14" width="13.42578125" style="90" bestFit="1" customWidth="1"/>
    <col min="15" max="15" width="9.140625" style="92"/>
    <col min="16" max="16" width="11.5703125" bestFit="1" customWidth="1"/>
    <col min="17" max="17" width="13.28515625" bestFit="1" customWidth="1"/>
  </cols>
  <sheetData>
    <row r="1" spans="1:17">
      <c r="A1" s="4"/>
      <c r="B1" s="4"/>
      <c r="C1" s="4"/>
      <c r="D1" s="11"/>
      <c r="E1" s="14"/>
      <c r="F1" s="14"/>
      <c r="G1" s="14"/>
      <c r="H1" s="14"/>
      <c r="I1" s="20"/>
    </row>
    <row r="2" spans="1:17">
      <c r="A2" s="4"/>
      <c r="B2" s="4"/>
      <c r="C2" s="4"/>
      <c r="D2" s="11"/>
      <c r="E2" s="14"/>
      <c r="F2" s="14"/>
      <c r="G2" s="14"/>
      <c r="H2" s="14"/>
      <c r="I2" s="20"/>
    </row>
    <row r="3" spans="1:17">
      <c r="A3" s="4"/>
      <c r="B3" s="4"/>
      <c r="C3" s="4"/>
      <c r="D3" s="11"/>
      <c r="E3" s="14"/>
      <c r="F3" s="32"/>
      <c r="G3" s="14"/>
      <c r="H3" s="14"/>
      <c r="I3" s="20"/>
    </row>
    <row r="4" spans="1:17">
      <c r="A4" s="4"/>
      <c r="B4" s="4"/>
      <c r="C4" s="4"/>
      <c r="D4" s="11"/>
      <c r="E4" s="14"/>
      <c r="G4" s="14"/>
      <c r="H4" s="14"/>
      <c r="I4" s="20"/>
    </row>
    <row r="5" spans="1:17">
      <c r="A5" s="4"/>
      <c r="B5" s="4"/>
      <c r="C5" s="4"/>
      <c r="D5" s="11"/>
      <c r="E5" s="14"/>
      <c r="G5" s="14"/>
      <c r="H5" s="14"/>
      <c r="I5" s="20"/>
    </row>
    <row r="6" spans="1:17">
      <c r="A6" s="4"/>
      <c r="B6" s="4"/>
      <c r="C6" s="4"/>
      <c r="D6" s="11"/>
      <c r="E6" s="14"/>
      <c r="G6" s="14"/>
      <c r="H6" s="14"/>
      <c r="I6" s="20"/>
    </row>
    <row r="7" spans="1:17">
      <c r="A7" s="4"/>
      <c r="B7" s="4"/>
      <c r="C7" s="4"/>
      <c r="D7" s="11"/>
      <c r="E7" s="14"/>
      <c r="G7" s="14"/>
      <c r="H7" s="14"/>
      <c r="I7" s="20"/>
    </row>
    <row r="8" spans="1:17" ht="18">
      <c r="A8" s="4"/>
      <c r="B8" s="4"/>
      <c r="C8" s="4"/>
      <c r="D8" s="36" t="s">
        <v>49</v>
      </c>
      <c r="E8" s="14"/>
      <c r="G8" s="14"/>
      <c r="H8" s="14"/>
      <c r="I8" s="20"/>
    </row>
    <row r="9" spans="1:17">
      <c r="A9" s="33" t="s">
        <v>28</v>
      </c>
      <c r="B9" s="80" t="s">
        <v>29</v>
      </c>
      <c r="C9" s="80"/>
      <c r="D9" s="80"/>
      <c r="E9" s="5"/>
      <c r="G9" s="14"/>
      <c r="H9" s="14"/>
      <c r="I9" s="20"/>
    </row>
    <row r="10" spans="1:17">
      <c r="A10" s="33" t="s">
        <v>30</v>
      </c>
      <c r="B10" s="59" t="s">
        <v>36</v>
      </c>
      <c r="C10" s="33"/>
      <c r="D10" s="37" t="str">
        <f>'PLANILHA DE CUSTO AMPARO'!B10</f>
        <v>SÃO DIMAS - JD EUROPA - CHÁCARAS SÃO JOÃO</v>
      </c>
      <c r="E10" s="5"/>
      <c r="F10" s="14"/>
      <c r="G10" s="14"/>
      <c r="H10" s="14"/>
      <c r="I10" s="20"/>
    </row>
    <row r="11" spans="1:17">
      <c r="A11" s="33" t="s">
        <v>32</v>
      </c>
      <c r="B11" s="59" t="s">
        <v>33</v>
      </c>
      <c r="C11" s="62" t="s">
        <v>34</v>
      </c>
      <c r="D11" s="63" t="s">
        <v>57</v>
      </c>
      <c r="E11" s="5" t="s">
        <v>40</v>
      </c>
      <c r="F11" s="14" t="s">
        <v>45</v>
      </c>
      <c r="G11" s="14"/>
      <c r="H11" s="14"/>
      <c r="I11" s="20" t="s">
        <v>58</v>
      </c>
    </row>
    <row r="12" spans="1:17">
      <c r="A12" s="33" t="s">
        <v>35</v>
      </c>
      <c r="B12" s="39">
        <v>44743</v>
      </c>
      <c r="C12" s="34"/>
      <c r="D12" s="35" t="s">
        <v>56</v>
      </c>
      <c r="E12" s="5"/>
      <c r="F12" s="14"/>
      <c r="G12" s="14"/>
      <c r="H12" s="14"/>
      <c r="I12" s="20"/>
    </row>
    <row r="13" spans="1:17">
      <c r="J13" s="87" t="s">
        <v>52</v>
      </c>
      <c r="K13" s="87"/>
      <c r="L13" s="87" t="s">
        <v>53</v>
      </c>
      <c r="M13" s="87"/>
      <c r="N13" s="87" t="s">
        <v>54</v>
      </c>
      <c r="O13" s="87"/>
    </row>
    <row r="14" spans="1:17" ht="71.25">
      <c r="A14" s="65" t="s">
        <v>0</v>
      </c>
      <c r="B14" s="65" t="s">
        <v>12</v>
      </c>
      <c r="C14" s="65" t="s">
        <v>39</v>
      </c>
      <c r="D14" s="73" t="s">
        <v>3</v>
      </c>
      <c r="E14" s="73" t="s">
        <v>2</v>
      </c>
      <c r="F14" s="65" t="s">
        <v>1</v>
      </c>
      <c r="G14" s="65" t="s">
        <v>5</v>
      </c>
      <c r="H14" s="65" t="s">
        <v>37</v>
      </c>
      <c r="I14" s="74" t="s">
        <v>4</v>
      </c>
      <c r="J14" s="91" t="s">
        <v>51</v>
      </c>
      <c r="K14" s="93" t="s">
        <v>50</v>
      </c>
      <c r="L14" s="91" t="s">
        <v>51</v>
      </c>
      <c r="M14" s="93" t="s">
        <v>50</v>
      </c>
      <c r="N14" s="91" t="s">
        <v>51</v>
      </c>
      <c r="O14" s="93" t="s">
        <v>50</v>
      </c>
    </row>
    <row r="15" spans="1:17" ht="60">
      <c r="A15" s="66">
        <v>1</v>
      </c>
      <c r="B15" s="67" t="s">
        <v>41</v>
      </c>
      <c r="C15" s="68" t="s">
        <v>40</v>
      </c>
      <c r="D15" s="89" t="s">
        <v>42</v>
      </c>
      <c r="E15" s="69" t="s">
        <v>2</v>
      </c>
      <c r="F15" s="70">
        <v>2</v>
      </c>
      <c r="G15" s="71">
        <v>11658.08</v>
      </c>
      <c r="H15" s="72">
        <f t="shared" ref="H15:H16" si="0">G15*1.2723</f>
        <v>14832.575183999999</v>
      </c>
      <c r="I15" s="75">
        <f t="shared" ref="I15:I16" si="1">F15*H15</f>
        <v>29665.150367999999</v>
      </c>
      <c r="J15" s="78">
        <f>I15*50%</f>
        <v>14832.575183999999</v>
      </c>
      <c r="K15" s="96">
        <v>0.5</v>
      </c>
      <c r="L15" s="78">
        <f>I15-J15</f>
        <v>14832.575183999999</v>
      </c>
      <c r="M15" s="94">
        <v>0.5</v>
      </c>
      <c r="N15" s="78"/>
      <c r="O15" s="94"/>
      <c r="P15" s="79"/>
      <c r="Q15" s="88"/>
    </row>
    <row r="16" spans="1:17" ht="30">
      <c r="A16" s="6">
        <v>2</v>
      </c>
      <c r="B16" s="26" t="s">
        <v>43</v>
      </c>
      <c r="C16" s="60" t="s">
        <v>40</v>
      </c>
      <c r="D16" s="89" t="s">
        <v>44</v>
      </c>
      <c r="E16" s="15" t="s">
        <v>2</v>
      </c>
      <c r="F16" s="40">
        <v>5</v>
      </c>
      <c r="G16" s="17">
        <v>1314.36</v>
      </c>
      <c r="H16" s="19">
        <f t="shared" si="0"/>
        <v>1672.2602279999999</v>
      </c>
      <c r="I16" s="76">
        <f t="shared" si="1"/>
        <v>8361.3011399999996</v>
      </c>
      <c r="J16" s="78">
        <f>I16*60%</f>
        <v>5016.7806839999994</v>
      </c>
      <c r="K16" s="96">
        <v>0.6</v>
      </c>
      <c r="L16" s="78">
        <f>I16*40%</f>
        <v>3344.5204560000002</v>
      </c>
      <c r="M16" s="94">
        <v>0.4</v>
      </c>
      <c r="N16" s="78"/>
      <c r="O16" s="94"/>
      <c r="P16" s="79"/>
      <c r="Q16" s="88"/>
    </row>
    <row r="17" spans="1:17" ht="45">
      <c r="A17" s="6">
        <v>3</v>
      </c>
      <c r="B17" s="26">
        <v>100621</v>
      </c>
      <c r="C17" s="3" t="s">
        <v>13</v>
      </c>
      <c r="D17" s="29" t="s">
        <v>24</v>
      </c>
      <c r="E17" s="15" t="s">
        <v>6</v>
      </c>
      <c r="F17" s="40">
        <v>26</v>
      </c>
      <c r="G17" s="17">
        <v>4481.01</v>
      </c>
      <c r="H17" s="19">
        <f>G17*1.2723</f>
        <v>5701.1890229999999</v>
      </c>
      <c r="I17" s="76">
        <f>F17*H17</f>
        <v>148230.914598</v>
      </c>
      <c r="J17" s="78"/>
      <c r="K17" s="94"/>
      <c r="L17" s="78">
        <f>I17*60%</f>
        <v>88938.548758799996</v>
      </c>
      <c r="M17" s="94">
        <v>0.6</v>
      </c>
      <c r="N17" s="78">
        <f>I17*40%</f>
        <v>59292.365839200007</v>
      </c>
      <c r="O17" s="94">
        <f>40%</f>
        <v>0.4</v>
      </c>
      <c r="P17" s="79"/>
      <c r="Q17" s="88"/>
    </row>
    <row r="18" spans="1:17">
      <c r="A18" s="6">
        <v>4</v>
      </c>
      <c r="B18" s="3">
        <v>101658</v>
      </c>
      <c r="C18" s="3" t="s">
        <v>13</v>
      </c>
      <c r="D18" s="30" t="s">
        <v>10</v>
      </c>
      <c r="E18" s="15" t="s">
        <v>6</v>
      </c>
      <c r="F18" s="40">
        <v>26</v>
      </c>
      <c r="G18" s="17">
        <v>884.51</v>
      </c>
      <c r="H18" s="19">
        <f t="shared" ref="H18:H32" si="2">G18*1.2723</f>
        <v>1125.362073</v>
      </c>
      <c r="I18" s="76">
        <f t="shared" ref="I18:I32" si="3">F18*H18</f>
        <v>29259.413897999999</v>
      </c>
      <c r="J18" s="78"/>
      <c r="K18" s="94"/>
      <c r="L18" s="78">
        <f>I18*60%</f>
        <v>17555.648338799998</v>
      </c>
      <c r="M18" s="94">
        <v>0.6</v>
      </c>
      <c r="N18" s="78">
        <f>I18-L18</f>
        <v>11703.765559200001</v>
      </c>
      <c r="O18" s="94">
        <f>40%</f>
        <v>0.4</v>
      </c>
      <c r="P18" s="79"/>
      <c r="Q18" s="88"/>
    </row>
    <row r="19" spans="1:17">
      <c r="A19" s="6">
        <v>5</v>
      </c>
      <c r="B19" s="3">
        <v>101654</v>
      </c>
      <c r="C19" s="3" t="s">
        <v>13</v>
      </c>
      <c r="D19" s="30" t="s">
        <v>9</v>
      </c>
      <c r="E19" s="15" t="s">
        <v>6</v>
      </c>
      <c r="F19" s="40">
        <v>26</v>
      </c>
      <c r="G19" s="17">
        <v>318.89999999999998</v>
      </c>
      <c r="H19" s="19">
        <f t="shared" si="2"/>
        <v>405.73646999999994</v>
      </c>
      <c r="I19" s="76">
        <f t="shared" si="3"/>
        <v>10549.148219999999</v>
      </c>
      <c r="J19" s="78"/>
      <c r="K19" s="94"/>
      <c r="L19" s="78">
        <f t="shared" ref="L19:L27" si="4">I19*60%</f>
        <v>6329.4889319999993</v>
      </c>
      <c r="M19" s="94">
        <v>0.6</v>
      </c>
      <c r="N19" s="78">
        <f t="shared" ref="N19:N27" si="5">I19-L19</f>
        <v>4219.6592879999998</v>
      </c>
      <c r="O19" s="94">
        <f>40%</f>
        <v>0.4</v>
      </c>
      <c r="P19" s="79"/>
      <c r="Q19" s="88"/>
    </row>
    <row r="20" spans="1:17" ht="72.75" customHeight="1">
      <c r="A20" s="6">
        <v>6</v>
      </c>
      <c r="B20" s="3">
        <v>92984</v>
      </c>
      <c r="C20" s="3" t="s">
        <v>13</v>
      </c>
      <c r="D20" s="29" t="s">
        <v>19</v>
      </c>
      <c r="E20" s="15" t="s">
        <v>7</v>
      </c>
      <c r="F20" s="40">
        <v>100</v>
      </c>
      <c r="G20" s="17">
        <v>23.92</v>
      </c>
      <c r="H20" s="19">
        <f t="shared" si="2"/>
        <v>30.433416000000001</v>
      </c>
      <c r="I20" s="76">
        <f t="shared" si="3"/>
        <v>3043.3416000000002</v>
      </c>
      <c r="J20" s="78"/>
      <c r="K20" s="94"/>
      <c r="L20" s="78">
        <f t="shared" si="4"/>
        <v>1826.00496</v>
      </c>
      <c r="M20" s="94">
        <v>0.6</v>
      </c>
      <c r="N20" s="78">
        <f t="shared" si="5"/>
        <v>1217.3366400000002</v>
      </c>
      <c r="O20" s="94">
        <f>40%</f>
        <v>0.4</v>
      </c>
      <c r="P20" s="79"/>
      <c r="Q20" s="88"/>
    </row>
    <row r="21" spans="1:17" ht="46.5" customHeight="1">
      <c r="A21" s="6">
        <v>7</v>
      </c>
      <c r="B21" s="3">
        <v>91935</v>
      </c>
      <c r="C21" s="3" t="s">
        <v>13</v>
      </c>
      <c r="D21" s="29" t="s">
        <v>15</v>
      </c>
      <c r="E21" s="15" t="s">
        <v>7</v>
      </c>
      <c r="F21" s="41">
        <v>2135</v>
      </c>
      <c r="G21" s="17">
        <v>21.74</v>
      </c>
      <c r="H21" s="19">
        <f t="shared" si="2"/>
        <v>27.659801999999999</v>
      </c>
      <c r="I21" s="76">
        <f t="shared" si="3"/>
        <v>59053.67727</v>
      </c>
      <c r="J21" s="78"/>
      <c r="K21" s="94"/>
      <c r="L21" s="78">
        <f t="shared" si="4"/>
        <v>35432.206361999997</v>
      </c>
      <c r="M21" s="94">
        <v>0.6</v>
      </c>
      <c r="N21" s="78">
        <f t="shared" si="5"/>
        <v>23621.470908000003</v>
      </c>
      <c r="O21" s="94">
        <f>40%</f>
        <v>0.4</v>
      </c>
      <c r="P21" s="79"/>
      <c r="Q21" s="88"/>
    </row>
    <row r="22" spans="1:17" ht="57" customHeight="1">
      <c r="A22" s="6">
        <v>8</v>
      </c>
      <c r="B22" s="26">
        <v>91927</v>
      </c>
      <c r="C22" s="3" t="s">
        <v>13</v>
      </c>
      <c r="D22" s="117" t="s">
        <v>22</v>
      </c>
      <c r="E22" s="15" t="s">
        <v>7</v>
      </c>
      <c r="F22" s="40">
        <v>800</v>
      </c>
      <c r="G22" s="17">
        <v>4.8499999999999996</v>
      </c>
      <c r="H22" s="19">
        <f t="shared" si="2"/>
        <v>6.1706549999999991</v>
      </c>
      <c r="I22" s="76">
        <f t="shared" si="3"/>
        <v>4936.5239999999994</v>
      </c>
      <c r="J22" s="78"/>
      <c r="K22" s="94"/>
      <c r="L22" s="78">
        <f t="shared" si="4"/>
        <v>2961.9143999999997</v>
      </c>
      <c r="M22" s="94">
        <v>0.6</v>
      </c>
      <c r="N22" s="78">
        <f t="shared" si="5"/>
        <v>1974.6095999999998</v>
      </c>
      <c r="O22" s="94">
        <f>40%</f>
        <v>0.4</v>
      </c>
      <c r="P22" s="79"/>
      <c r="Q22" s="88"/>
    </row>
    <row r="23" spans="1:17" ht="33.75" customHeight="1">
      <c r="A23" s="6">
        <v>9</v>
      </c>
      <c r="B23" s="3">
        <v>96985</v>
      </c>
      <c r="C23" s="3" t="s">
        <v>13</v>
      </c>
      <c r="D23" s="117" t="s">
        <v>16</v>
      </c>
      <c r="E23" s="15" t="s">
        <v>6</v>
      </c>
      <c r="F23" s="40">
        <v>26</v>
      </c>
      <c r="G23" s="17">
        <v>90.69</v>
      </c>
      <c r="H23" s="19">
        <f t="shared" si="2"/>
        <v>115.38488699999999</v>
      </c>
      <c r="I23" s="76">
        <f t="shared" si="3"/>
        <v>3000.0070619999997</v>
      </c>
      <c r="J23" s="78"/>
      <c r="K23" s="94"/>
      <c r="L23" s="78">
        <f t="shared" si="4"/>
        <v>1800.0042371999998</v>
      </c>
      <c r="M23" s="94">
        <v>0.6</v>
      </c>
      <c r="N23" s="78">
        <f t="shared" si="5"/>
        <v>1200.0028247999999</v>
      </c>
      <c r="O23" s="94">
        <f>40%</f>
        <v>0.4</v>
      </c>
      <c r="P23" s="79"/>
      <c r="Q23" s="88"/>
    </row>
    <row r="24" spans="1:17" ht="52.5" customHeight="1">
      <c r="A24" s="6">
        <v>10</v>
      </c>
      <c r="B24" s="26">
        <v>11864</v>
      </c>
      <c r="C24" s="3" t="s">
        <v>13</v>
      </c>
      <c r="D24" s="117" t="s">
        <v>23</v>
      </c>
      <c r="E24" s="15" t="s">
        <v>6</v>
      </c>
      <c r="F24" s="40">
        <v>87</v>
      </c>
      <c r="G24" s="17">
        <v>33.049999999999997</v>
      </c>
      <c r="H24" s="19">
        <f t="shared" si="2"/>
        <v>42.049514999999992</v>
      </c>
      <c r="I24" s="76">
        <f t="shared" si="3"/>
        <v>3658.3078049999995</v>
      </c>
      <c r="J24" s="78"/>
      <c r="K24" s="94"/>
      <c r="L24" s="78">
        <f t="shared" si="4"/>
        <v>2194.9846829999997</v>
      </c>
      <c r="M24" s="94">
        <v>0.6</v>
      </c>
      <c r="N24" s="78">
        <f t="shared" si="5"/>
        <v>1463.3231219999998</v>
      </c>
      <c r="O24" s="94">
        <f>40%</f>
        <v>0.4</v>
      </c>
      <c r="P24" s="79"/>
      <c r="Q24" s="88"/>
    </row>
    <row r="25" spans="1:17" ht="22.5" customHeight="1">
      <c r="A25" s="6">
        <v>11</v>
      </c>
      <c r="B25" s="25">
        <v>96977</v>
      </c>
      <c r="C25" s="3" t="s">
        <v>13</v>
      </c>
      <c r="D25" s="117" t="s">
        <v>18</v>
      </c>
      <c r="E25" s="15" t="s">
        <v>7</v>
      </c>
      <c r="F25" s="40">
        <v>500</v>
      </c>
      <c r="G25" s="17">
        <v>46.73</v>
      </c>
      <c r="H25" s="19">
        <f>G25*1.2723</f>
        <v>59.454578999999995</v>
      </c>
      <c r="I25" s="76">
        <f t="shared" si="3"/>
        <v>29727.289499999999</v>
      </c>
      <c r="J25" s="78"/>
      <c r="K25" s="94"/>
      <c r="L25" s="78">
        <f t="shared" si="4"/>
        <v>17836.3737</v>
      </c>
      <c r="M25" s="94">
        <v>0.6</v>
      </c>
      <c r="N25" s="78">
        <f t="shared" si="5"/>
        <v>11890.915799999999</v>
      </c>
      <c r="O25" s="94">
        <f>40%</f>
        <v>0.4</v>
      </c>
      <c r="P25" s="79"/>
      <c r="Q25" s="88"/>
    </row>
    <row r="26" spans="1:17" ht="30" customHeight="1">
      <c r="A26" s="6">
        <v>12</v>
      </c>
      <c r="B26" s="3">
        <v>91860</v>
      </c>
      <c r="C26" s="3" t="s">
        <v>13</v>
      </c>
      <c r="D26" s="117" t="s">
        <v>11</v>
      </c>
      <c r="E26" s="15" t="s">
        <v>7</v>
      </c>
      <c r="F26" s="40">
        <v>800</v>
      </c>
      <c r="G26" s="17">
        <v>12.75</v>
      </c>
      <c r="H26" s="19">
        <f t="shared" si="2"/>
        <v>16.221824999999999</v>
      </c>
      <c r="I26" s="76">
        <f t="shared" si="3"/>
        <v>12977.46</v>
      </c>
      <c r="J26" s="78"/>
      <c r="K26" s="94"/>
      <c r="L26" s="78">
        <f>I26*60%</f>
        <v>7786.4759999999987</v>
      </c>
      <c r="M26" s="94">
        <v>0.6</v>
      </c>
      <c r="N26" s="78">
        <f t="shared" si="5"/>
        <v>5190.9840000000004</v>
      </c>
      <c r="O26" s="94">
        <f>40%</f>
        <v>0.4</v>
      </c>
      <c r="P26" s="79"/>
      <c r="Q26" s="88"/>
    </row>
    <row r="27" spans="1:17" ht="52.5" customHeight="1">
      <c r="A27" s="6">
        <v>13</v>
      </c>
      <c r="B27" s="26">
        <v>97882</v>
      </c>
      <c r="C27" s="3" t="s">
        <v>13</v>
      </c>
      <c r="D27" s="117" t="s">
        <v>25</v>
      </c>
      <c r="E27" s="15" t="s">
        <v>2</v>
      </c>
      <c r="F27" s="40">
        <v>30</v>
      </c>
      <c r="G27" s="17">
        <v>185.98</v>
      </c>
      <c r="H27" s="19">
        <f t="shared" si="2"/>
        <v>236.62235399999997</v>
      </c>
      <c r="I27" s="76">
        <f t="shared" si="3"/>
        <v>7098.670619999999</v>
      </c>
      <c r="J27" s="78"/>
      <c r="K27" s="94"/>
      <c r="L27" s="78">
        <f t="shared" si="4"/>
        <v>4259.2023719999988</v>
      </c>
      <c r="M27" s="94">
        <v>0.6</v>
      </c>
      <c r="N27" s="78">
        <f t="shared" si="5"/>
        <v>2839.4682480000001</v>
      </c>
      <c r="O27" s="94">
        <f>40%</f>
        <v>0.4</v>
      </c>
      <c r="P27" s="79"/>
      <c r="Q27" s="88"/>
    </row>
    <row r="28" spans="1:17" ht="60">
      <c r="A28" s="6">
        <v>14</v>
      </c>
      <c r="B28" s="27">
        <v>101507</v>
      </c>
      <c r="C28" s="3" t="s">
        <v>13</v>
      </c>
      <c r="D28" s="29" t="s">
        <v>20</v>
      </c>
      <c r="E28" s="15" t="s">
        <v>2</v>
      </c>
      <c r="F28" s="40">
        <v>2</v>
      </c>
      <c r="G28" s="17">
        <v>1843.77</v>
      </c>
      <c r="H28" s="19">
        <f t="shared" si="2"/>
        <v>2345.828571</v>
      </c>
      <c r="I28" s="76">
        <f t="shared" si="3"/>
        <v>4691.657142</v>
      </c>
      <c r="J28" s="78">
        <v>4691.66</v>
      </c>
      <c r="K28" s="96">
        <v>1</v>
      </c>
      <c r="L28" s="78"/>
      <c r="M28" s="94"/>
      <c r="N28" s="78"/>
      <c r="O28" s="94"/>
      <c r="P28" s="79"/>
      <c r="Q28" s="88"/>
    </row>
    <row r="29" spans="1:17" ht="60">
      <c r="A29" s="6">
        <v>15</v>
      </c>
      <c r="B29" s="28">
        <v>100603</v>
      </c>
      <c r="C29" s="3" t="s">
        <v>13</v>
      </c>
      <c r="D29" s="29" t="s">
        <v>21</v>
      </c>
      <c r="E29" s="15" t="s">
        <v>2</v>
      </c>
      <c r="F29" s="40">
        <v>2</v>
      </c>
      <c r="G29" s="17">
        <v>1252.8599999999999</v>
      </c>
      <c r="H29" s="19">
        <f t="shared" si="2"/>
        <v>1594.0137779999998</v>
      </c>
      <c r="I29" s="76">
        <f t="shared" si="3"/>
        <v>3188.0275559999995</v>
      </c>
      <c r="J29" s="78">
        <f>I29</f>
        <v>3188.0275559999995</v>
      </c>
      <c r="K29" s="96">
        <v>1</v>
      </c>
      <c r="L29" s="78"/>
      <c r="M29" s="94"/>
      <c r="N29" s="78"/>
      <c r="O29" s="94"/>
      <c r="P29" s="79"/>
      <c r="Q29" s="88"/>
    </row>
    <row r="30" spans="1:17" ht="105">
      <c r="A30" s="6">
        <v>16</v>
      </c>
      <c r="B30" s="3">
        <v>90084</v>
      </c>
      <c r="C30" s="3" t="s">
        <v>13</v>
      </c>
      <c r="D30" s="29" t="s">
        <v>26</v>
      </c>
      <c r="E30" s="15" t="s">
        <v>14</v>
      </c>
      <c r="F30" s="40">
        <v>430</v>
      </c>
      <c r="G30" s="17">
        <v>10.89</v>
      </c>
      <c r="H30" s="19">
        <f t="shared" si="2"/>
        <v>13.855347</v>
      </c>
      <c r="I30" s="76">
        <f t="shared" si="3"/>
        <v>5957.7992100000001</v>
      </c>
      <c r="J30" s="78">
        <f t="shared" ref="J30:J32" si="6">I30</f>
        <v>5957.7992100000001</v>
      </c>
      <c r="K30" s="96">
        <v>1</v>
      </c>
      <c r="L30" s="78"/>
      <c r="M30" s="94"/>
      <c r="N30" s="78"/>
      <c r="O30" s="94"/>
      <c r="P30" s="79"/>
      <c r="Q30" s="88"/>
    </row>
    <row r="31" spans="1:17">
      <c r="A31" s="6">
        <v>17</v>
      </c>
      <c r="B31" s="3">
        <v>96995</v>
      </c>
      <c r="C31" s="3" t="s">
        <v>13</v>
      </c>
      <c r="D31" s="30" t="s">
        <v>27</v>
      </c>
      <c r="E31" s="15" t="s">
        <v>14</v>
      </c>
      <c r="F31" s="40">
        <v>120</v>
      </c>
      <c r="G31" s="17">
        <v>52.76</v>
      </c>
      <c r="H31" s="19">
        <f t="shared" si="2"/>
        <v>67.126548</v>
      </c>
      <c r="I31" s="76">
        <f t="shared" si="3"/>
        <v>8055.1857600000003</v>
      </c>
      <c r="J31" s="78">
        <f t="shared" si="6"/>
        <v>8055.1857600000003</v>
      </c>
      <c r="K31" s="96">
        <v>1</v>
      </c>
      <c r="L31" s="78"/>
      <c r="M31" s="94"/>
      <c r="N31" s="78"/>
      <c r="O31" s="94"/>
      <c r="P31" s="79"/>
      <c r="Q31" s="88"/>
    </row>
    <row r="32" spans="1:17" ht="86.25" customHeight="1" thickBot="1">
      <c r="A32" s="43">
        <v>18</v>
      </c>
      <c r="B32" s="43">
        <v>102361</v>
      </c>
      <c r="C32" s="43" t="s">
        <v>13</v>
      </c>
      <c r="D32" s="44" t="s">
        <v>17</v>
      </c>
      <c r="E32" s="45" t="s">
        <v>14</v>
      </c>
      <c r="F32" s="46">
        <v>85</v>
      </c>
      <c r="G32" s="47">
        <v>33.58</v>
      </c>
      <c r="H32" s="48">
        <f t="shared" si="2"/>
        <v>42.723833999999997</v>
      </c>
      <c r="I32" s="77">
        <f t="shared" si="3"/>
        <v>3631.5258899999999</v>
      </c>
      <c r="J32" s="97">
        <f t="shared" si="6"/>
        <v>3631.5258899999999</v>
      </c>
      <c r="K32" s="98">
        <v>1</v>
      </c>
      <c r="L32" s="97"/>
      <c r="M32" s="99"/>
      <c r="N32" s="97"/>
      <c r="O32" s="99"/>
      <c r="P32" s="79"/>
      <c r="Q32" s="88"/>
    </row>
    <row r="33" spans="1:16" ht="18">
      <c r="A33" s="106"/>
      <c r="B33" s="107"/>
      <c r="C33" s="108"/>
      <c r="D33" s="109" t="s">
        <v>38</v>
      </c>
      <c r="E33" s="110"/>
      <c r="F33" s="111"/>
      <c r="G33" s="112"/>
      <c r="H33" s="112"/>
      <c r="I33" s="109">
        <f>SUM(I15:I32)</f>
        <v>375085.40163899999</v>
      </c>
      <c r="J33" s="100">
        <f>SUM(J15:J32)</f>
        <v>45373.554283999998</v>
      </c>
      <c r="K33" s="101">
        <f>J33/I33</f>
        <v>0.12096859564710455</v>
      </c>
      <c r="L33" s="100">
        <f>SUM(L15:L32)</f>
        <v>205097.94838379996</v>
      </c>
      <c r="M33" s="101">
        <f>L33/I33</f>
        <v>0.54680333462083386</v>
      </c>
      <c r="N33" s="100">
        <f>SUM(N15:N32)</f>
        <v>124613.9018292</v>
      </c>
      <c r="O33" s="102">
        <f>N33/I33</f>
        <v>0.3322280773516596</v>
      </c>
      <c r="P33" s="79"/>
    </row>
    <row r="34" spans="1:16" ht="15.75" thickBot="1">
      <c r="A34" s="113"/>
      <c r="B34" s="114"/>
      <c r="C34" s="114"/>
      <c r="D34" s="115" t="s">
        <v>55</v>
      </c>
      <c r="E34" s="116"/>
      <c r="F34" s="116"/>
      <c r="G34" s="116"/>
      <c r="H34" s="116"/>
      <c r="I34" s="116"/>
      <c r="J34" s="103">
        <f>J33</f>
        <v>45373.554283999998</v>
      </c>
      <c r="K34" s="104">
        <f>J34/I33</f>
        <v>0.12096859564710455</v>
      </c>
      <c r="L34" s="103">
        <f>J34+L33</f>
        <v>250471.50266779994</v>
      </c>
      <c r="M34" s="104">
        <f>L34/I33</f>
        <v>0.66777193026793835</v>
      </c>
      <c r="N34" s="103">
        <f>L34+N33</f>
        <v>375085.40449699992</v>
      </c>
      <c r="O34" s="105">
        <f>N34/I33</f>
        <v>1.0000000076195978</v>
      </c>
      <c r="P34" s="79"/>
    </row>
  </sheetData>
  <mergeCells count="4">
    <mergeCell ref="B9:D9"/>
    <mergeCell ref="J13:K13"/>
    <mergeCell ref="L13:M13"/>
    <mergeCell ref="N13:O13"/>
  </mergeCells>
  <conditionalFormatting sqref="D15">
    <cfRule type="expression" dxfId="1" priority="2" stopIfTrue="1">
      <formula>I15&lt;6</formula>
    </cfRule>
  </conditionalFormatting>
  <conditionalFormatting sqref="D16">
    <cfRule type="expression" dxfId="0" priority="1" stopIfTrue="1">
      <formula>I16&lt;6</formula>
    </cfRule>
  </conditionalFormatting>
  <pageMargins left="0.7" right="0.7" top="0.75" bottom="0.75" header="0.3" footer="0.3"/>
  <pageSetup paperSize="9" scale="48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PLANILHA DE CUSTO AMPARO</vt:lpstr>
      <vt:lpstr>CRONOGRAMA</vt:lpstr>
      <vt:lpstr>'PLANILHA DE CUSTO AMPARO'!Área_de_Impressão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Licitações</dc:creator>
  <cp:lastModifiedBy>Monica Souza Lenzi Baraldi</cp:lastModifiedBy>
  <cp:lastPrinted>2022-07-29T14:24:32Z</cp:lastPrinted>
  <dcterms:created xsi:type="dcterms:W3CDTF">2020-01-16T18:26:25Z</dcterms:created>
  <dcterms:modified xsi:type="dcterms:W3CDTF">2022-07-29T14:26:38Z</dcterms:modified>
</cp:coreProperties>
</file>